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gelop\Desktop\metatropi_arxeiwn\new\ΜΕ ΕΜΠΕΙΡΙΑ\"/>
    </mc:Choice>
  </mc:AlternateContent>
  <bookViews>
    <workbookView xWindow="0" yWindow="0" windowWidth="22305" windowHeight="14130"/>
  </bookViews>
  <sheets>
    <sheet name="Φύλλο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92" i="1" l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<sst xmlns="http://schemas.openxmlformats.org/spreadsheetml/2006/main" count="6746" uniqueCount="4236">
  <si>
    <t>ΠΛΗΡΩΣΗ ΘΕΣΕΩΝ ΜΕ ΣΕΙΡΑ ΠΡΟΤΕΡΑΙΟΤΗΤΑΣ (ΑΡΘΡΟ 18/Ν. 2190/1994) ΠΡΟΚΗΡΥΞΗ : 2Κ/2019</t>
  </si>
  <si>
    <t>ΣΕΙΡΑ ΚΑΤΑΤΑΞΗΣ (ΚΥΡΙΟΣ)</t>
  </si>
  <si>
    <t>ΤΕΧΝΟΛΟΓΙΚΗΣ ΕΚΠΑΙΔΕΥΣΗΣ (ΤΕ)</t>
  </si>
  <si>
    <t>ΓΕΝΙΚΕΣ ΘΕΣΕΙΣ ΜΕ ΕΜΠΕΙΡΙΑ</t>
  </si>
  <si>
    <t>ΤΕ ΝΟΣΗΛΕΥΤΙΚΗΣ ΘΕΣΗ 755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</si>
  <si>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</si>
  <si>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</si>
  <si>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</si>
  <si>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</si>
  <si>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</si>
  <si>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</si>
  <si>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</si>
  <si>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</si>
  <si>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ΚΑΡΑΝΙΚΑ</t>
  </si>
  <si>
    <t>ΘΕΟΔΩΡΑ</t>
  </si>
  <si>
    <t>ΑΝΤΩΝΙΟΣ</t>
  </si>
  <si>
    <t>ΑΜ068538</t>
  </si>
  <si>
    <t>805,2</t>
  </si>
  <si>
    <t>1423,2</t>
  </si>
  <si>
    <t>725-727-728-756-757-759-760-758-755-752-751-738-749</t>
  </si>
  <si>
    <t>ΜΠΑΛΑΣΗ ΔΟΚΟΥ</t>
  </si>
  <si>
    <t>ΣΤΕΦΑΝΗ</t>
  </si>
  <si>
    <t>ΣΠΥΡΙΔΩΝ</t>
  </si>
  <si>
    <t>ΑΚ015197</t>
  </si>
  <si>
    <t>756-736-765-754-757-759-764-782-755-730-735-783-734-762-733-761-758-781</t>
  </si>
  <si>
    <t>ΚΩΝΣΤΑΝΤΟΠΟΥΛΟΥ</t>
  </si>
  <si>
    <t>ΑΝΤΙΓΟΝΗ</t>
  </si>
  <si>
    <t>ΝΙΚΟΛΑΟΣ</t>
  </si>
  <si>
    <t>ΑΗ605515</t>
  </si>
  <si>
    <t>804,1</t>
  </si>
  <si>
    <t>1422,1</t>
  </si>
  <si>
    <t>732-762-725-754-756-757-758-759-729-726-730-731-763-761-738-733-735-736-782-781-783-755-734-760-727-728-751-752-745-746-747-748-749-750-739-740-741-742-744-766-767-768-769-770-771-772-773-775-776-777-778-779-780-784-785-786-787-788-789-790-792-793-794-795</t>
  </si>
  <si>
    <t>ΣΙΒΡΗ</t>
  </si>
  <si>
    <t>ΝΙΚΟΛΕΤΑ</t>
  </si>
  <si>
    <t>ΚΩΝΣΤΑΝΤΙΝΟΣ</t>
  </si>
  <si>
    <t>ΑΝ702624</t>
  </si>
  <si>
    <t>749-748-747-746-750-745-776-770-751-753-736-727-728-760-761-762-755-756-757-758-759-763-783-733-726-730-794</t>
  </si>
  <si>
    <t>ΒΑΣΙΛΕΙΟΥ</t>
  </si>
  <si>
    <t>ΚΑΛΛΙΣΘΕΝΗ</t>
  </si>
  <si>
    <t>ΑΖ588238</t>
  </si>
  <si>
    <t>801,9</t>
  </si>
  <si>
    <t>1419,9</t>
  </si>
  <si>
    <t>770-776-746-745-747-748-749-750-790-764-765-760-756-757-755-759-754-763-758-761-762-732-729-768-767-730-731-733-726-735-736-782-783-781-734-792-751-752-741-727-728-742-744-725-784-785-794-795-773-771-772-787-788-793-786-766-778-780-779-739-738-753-737-789-796-797-791-777-769-775-740-774</t>
  </si>
  <si>
    <t>ΠΡΕΛΟΡΕΝΤΖΟΥ</t>
  </si>
  <si>
    <t>ΧΡΙΣΤΙΝΑ</t>
  </si>
  <si>
    <t>ΑΗ588477</t>
  </si>
  <si>
    <t>761-764-765-754-756-757-755-758-759-762</t>
  </si>
  <si>
    <t>ΚΕΦΑΛΑ</t>
  </si>
  <si>
    <t>ΚΩΝΣΤΑΝΤΙΝΑ</t>
  </si>
  <si>
    <t>ΔΗΜΗΤΡΙΟΣ</t>
  </si>
  <si>
    <t>Χ411982</t>
  </si>
  <si>
    <t>754-755-757-760-761-763-756-758-759-764-765-731-762-782-783-781-736-733-732-730-729</t>
  </si>
  <si>
    <t>ΔΙΑΜΑΝΤΗ</t>
  </si>
  <si>
    <t>ΠΑΝΑΓΙΩΤΑ</t>
  </si>
  <si>
    <t>ΑΚ019249</t>
  </si>
  <si>
    <t>831,6</t>
  </si>
  <si>
    <t>1419,6</t>
  </si>
  <si>
    <t>736-760-757-754-761-756-764-765-755-763-758-759-735-734-730-731-729-732</t>
  </si>
  <si>
    <t>ΠΟΛΥΖΟΥ</t>
  </si>
  <si>
    <t>ΘΩΜΑΣ</t>
  </si>
  <si>
    <t>ΑΖ317014</t>
  </si>
  <si>
    <t>830,5</t>
  </si>
  <si>
    <t>1418,5</t>
  </si>
  <si>
    <t>741-767-768-753-770-776-792-793-749-745-746-750-747-748-790-751-752-794-772-773-784-742-744-771-738-740-725-727-728-769-777-754-736-758-732-733-734-735-729-730-731-755-756-757-759-760-761-762-763-764-765-781-782-783</t>
  </si>
  <si>
    <t>ΜΕΤΑΞΑ</t>
  </si>
  <si>
    <t>ΕΛΕΝΗ</t>
  </si>
  <si>
    <t>ΑΙ500319</t>
  </si>
  <si>
    <t>861,3</t>
  </si>
  <si>
    <t>1418,3</t>
  </si>
  <si>
    <t>760-757-756-754-761-759-758-763-755-736-783-782-781-762-732-735-764-765-733-726-729-730-731-734</t>
  </si>
  <si>
    <t>ΑΘΑΝΑΤΟΥ</t>
  </si>
  <si>
    <t>ΙΩΑΝΝΑ</t>
  </si>
  <si>
    <t>ΑΜ598683</t>
  </si>
  <si>
    <t>799,7</t>
  </si>
  <si>
    <t>1417,7</t>
  </si>
  <si>
    <t>761-759-756-764-765-757-758-755-740-777-754</t>
  </si>
  <si>
    <t>ΠΑΛΑΙΟΛΟΓΟΥ</t>
  </si>
  <si>
    <t>ΔΕΣΠΟΙΝΑ</t>
  </si>
  <si>
    <t>ΑΛΕΞΑΝΔΡΟΣ</t>
  </si>
  <si>
    <t>ΑΕ635642</t>
  </si>
  <si>
    <t>781-783-736-782-735-726-756-754-758-757-755-760-763-730-734-729-731-732-759-733-761-762-765-764</t>
  </si>
  <si>
    <t>ΤΟΜΠΑΤΣΙΔΟΥ</t>
  </si>
  <si>
    <t>ΓΕΩΡΓΙΟΣ</t>
  </si>
  <si>
    <t>ΑΚ614856</t>
  </si>
  <si>
    <t>829,4</t>
  </si>
  <si>
    <t>1417,4</t>
  </si>
  <si>
    <t>736-757-758-756-762-730-732-761-763-764-765-760-759-733-729-731-754-726-734-755-783-781-735-782</t>
  </si>
  <si>
    <t>ΚΑΣΙΜΗΣ</t>
  </si>
  <si>
    <t>ΧΡΗΣΤΟΣ</t>
  </si>
  <si>
    <t>ΙΩΑΝΝΗΣ</t>
  </si>
  <si>
    <t>ΑΝ288434</t>
  </si>
  <si>
    <t>751-752-775-728-768-767-770-766-745-746-747-748-749-750-725-792-793-739-738-741-740-769-776-777-790-791-726-729-730-731-732-733-734-735-736-754-755-756-757-758-759-760-761-762-763-764-765-781-782-783-742-744-771-772-773-784-785-794-795-797-753-737-786-787-789-788-779-780-774</t>
  </si>
  <si>
    <t>ΓΚΙΓΚΟΠΟΥΛΟΥ</t>
  </si>
  <si>
    <t>ΣΤΑΥΡΟΥΛΑ</t>
  </si>
  <si>
    <t>ΠΑΥΛΟΣ</t>
  </si>
  <si>
    <t>Χ487730</t>
  </si>
  <si>
    <t>848,1</t>
  </si>
  <si>
    <t>1417,1</t>
  </si>
  <si>
    <t>791-767-768-741-747-746-750-748-752-751-753-776-745-770-792-793-790-738-754-755-756-757-758-760-761-762-763-764-765-726-729-730-731-732-733-735-736-781-782-783-727-728-725-769-777-784-794-742-744-773-772-771-759</t>
  </si>
  <si>
    <t>ΣΚΕΥΑΚΗΣ</t>
  </si>
  <si>
    <t>ΠΑΝΑΓΙΩΤΗΣ</t>
  </si>
  <si>
    <t>ΑΝ476784</t>
  </si>
  <si>
    <t>798,6</t>
  </si>
  <si>
    <t>1416,6</t>
  </si>
  <si>
    <t>794-784-742-744-725-726-727-728-729-730-731-732-733-734-735-736-738-740-741-745-746-747-748-749-750-751-752-753-754-755-756-757-758-759-760-761-762-763-764-765-767-768-769-770-771-772-776-773-777-781-782-783-790-792-793</t>
  </si>
  <si>
    <t>ΜΠΟΥΡΑ</t>
  </si>
  <si>
    <t>ΓΕΩΡΓΙΑ</t>
  </si>
  <si>
    <t>ΑΖ602492</t>
  </si>
  <si>
    <t>782-736-757-754-758-730-756-755-760-765-763-761-759-762-734-764-781-783-729-731-732-733-735</t>
  </si>
  <si>
    <t>ΔΑΜΙΑΝΟΠΟΥΛΟΥ</t>
  </si>
  <si>
    <t>ΗΛΕΚΤΡΑ</t>
  </si>
  <si>
    <t>ΔΑΜΙΑΝΟΣ</t>
  </si>
  <si>
    <t>Σ435764</t>
  </si>
  <si>
    <t>766-754-758-736-730-760-755-756-757-765-759-761-762-763-764-731-729-732-733-735-749</t>
  </si>
  <si>
    <t>ΓΙΑΝΝΗ</t>
  </si>
  <si>
    <t>ΒΑΓΓΕΛΗΣ</t>
  </si>
  <si>
    <t>ΑΚ030657</t>
  </si>
  <si>
    <t>729-730-731-732-733-736-754-755-756-757-758-759-760-761-762-763-764-765</t>
  </si>
  <si>
    <t>ΣΙΔΗΡΟΠΟΥΛΟΥ</t>
  </si>
  <si>
    <t>ΑΡΙΣΤΟΥΛΑ</t>
  </si>
  <si>
    <t>ΑΑ408138</t>
  </si>
  <si>
    <t>1416,3</t>
  </si>
  <si>
    <t>725-726-727-728-729-730-731-732-733-734-735-736-737-738-739-740-741-742-744-745-746-747-748-749-750-751-752-753-754-755-756-757-758-759-760-761-762-763-764-765-766-767-768-769-770-771-772-773-774-775-776-777-778-779-780-781-782-783-784-785-786-787-788-789-790-791-792-793-794-795-796-797</t>
  </si>
  <si>
    <t>ΤΣΑΝΤΑΛΗ</t>
  </si>
  <si>
    <t>ΜΑΡΙΑ</t>
  </si>
  <si>
    <t>Φ155325</t>
  </si>
  <si>
    <t>828,3</t>
  </si>
  <si>
    <t>786-744-742-772-773-771-794-784-795-785-779-780-778-789-754-758-736-730-755-756-757-760-782-765-728-766-761-762-763-764-746-747-748-750-792-793-790-753-751-752-759-776-767-768-770-781-725-727-745-741-738-739-740-737-735-734-733-787-788-791-796-797-769-777-783-775-774-726-729-731-732</t>
  </si>
  <si>
    <t>ΖΑΧΑΡΟΠΟΥΛΟΣ</t>
  </si>
  <si>
    <t>ΠΕΤΡΟΣ</t>
  </si>
  <si>
    <t>ΖΑΧΑΡΙΑΣ</t>
  </si>
  <si>
    <t>ΑΗ091345</t>
  </si>
  <si>
    <t>730-729-731-732-733-734-736-754-755-756-757-758-759-760-761-762-763-764-765-726</t>
  </si>
  <si>
    <t>ΒΕΡΓΕΝΑΚΗΣ</t>
  </si>
  <si>
    <t>ΓΕΩΡΓΙΟΣ-ΜΑΡΙΝΟΣ</t>
  </si>
  <si>
    <t>ΒΑΣΙΛΕΙΟΣ</t>
  </si>
  <si>
    <t>Τ081231</t>
  </si>
  <si>
    <t>726-758-763-760-757-754-755-756-759-761-765-764-762-781-782-783-736-732-731-729-734-776-787-788-733-779-780-778-744-742</t>
  </si>
  <si>
    <t>ΖΟΥΜΠΑΚΗ</t>
  </si>
  <si>
    <t>ΑΖ715753</t>
  </si>
  <si>
    <t>794,2</t>
  </si>
  <si>
    <t>1416,2</t>
  </si>
  <si>
    <t>754-758-736-757-756-755-730-760-765-782-761-762-759-763-781-764-783-731-729-732-733-735-726-734</t>
  </si>
  <si>
    <t>ΠΑΠΑΔΗΜΗΤΡΙΟΥ</t>
  </si>
  <si>
    <t>ΑΙ333786</t>
  </si>
  <si>
    <t>866,8</t>
  </si>
  <si>
    <t>1414,8</t>
  </si>
  <si>
    <t>770-776-749-766-751-752-787-788-792-793-794-771-772-773-775-784-742-744-785-745-746-747-750-748-795-769-777-778-779-780-786-789-790-796-753-725-738-740-739-741-767-768-774-797-727-728-726-729-730-731-732-733-734-735-736-754-755-756-757-758-759-760-761-762-763-764-765-781-782-783-737-791</t>
  </si>
  <si>
    <t>ΚΑΝΤΑΡΗ</t>
  </si>
  <si>
    <t>ΑΘΑΝΑΣΙΟΣ</t>
  </si>
  <si>
    <t>Χ694473</t>
  </si>
  <si>
    <t>796,4</t>
  </si>
  <si>
    <t>1414,4</t>
  </si>
  <si>
    <t>730-729-732-758-763-760-757-761-756-764-765-755</t>
  </si>
  <si>
    <t>ΚΑΝΕΛΛΟΠΟΥΛΟΥ</t>
  </si>
  <si>
    <t>ΕΥΣΤΑΘΙΑ</t>
  </si>
  <si>
    <t>Ρ816862</t>
  </si>
  <si>
    <t>826,1</t>
  </si>
  <si>
    <t>1414,1</t>
  </si>
  <si>
    <t>727-728-740-751-752-775-725-766-736-748-749-754-755-756-757-760-764-765</t>
  </si>
  <si>
    <t>ΓΚΑΡΑΓΚΟΥΝΗ</t>
  </si>
  <si>
    <t>Σ688260</t>
  </si>
  <si>
    <t>736-754-782-755-758-763-734-735-733-760-761-762-730-775-756-757-726-729-731-732-759-764-765</t>
  </si>
  <si>
    <t>ΘΑΝΑΣΗ</t>
  </si>
  <si>
    <t>ΕΙΡΗΝΗ</t>
  </si>
  <si>
    <t>ΠΑΝΤΕΛΗ</t>
  </si>
  <si>
    <t>ΑΚ547073</t>
  </si>
  <si>
    <t>761-754-756-758-763-755-757-759-760-765-764-762-732-729-730-731</t>
  </si>
  <si>
    <t>ΚΑΣΙΜΗ</t>
  </si>
  <si>
    <t>ΑΧΙΛΛΕΑΣ</t>
  </si>
  <si>
    <t>ΑΕ114847</t>
  </si>
  <si>
    <t>795,3</t>
  </si>
  <si>
    <t>1413,3</t>
  </si>
  <si>
    <t>749-748-746-747-745-750-741-742-744-753-770-771-772-773-784-785-792-793-794-725-726-727-728-729-730-731-732-733-734-735-736-738-740-751-752-754-755-756-757-758-759-760-761-762-763-764-765-767-768-769-776-777-781-782-783-790</t>
  </si>
  <si>
    <t>ΓΟΥΔΑ</t>
  </si>
  <si>
    <t>ΑΙΚΑΤΕΡΙΝΗ</t>
  </si>
  <si>
    <t>Φ288526</t>
  </si>
  <si>
    <t>816,2</t>
  </si>
  <si>
    <t>1413,2</t>
  </si>
  <si>
    <t>776-749-748-746-747-750-752-751-770-790-768-730-731-729-733-732-736-755-756-757-758-763-762-764-765-761-760-787-788-792</t>
  </si>
  <si>
    <t>ΒΑΣΙΛΗ</t>
  </si>
  <si>
    <t>ΕΡΙΟΝΑ</t>
  </si>
  <si>
    <t>ΜΙΧΑΛΗΣ</t>
  </si>
  <si>
    <t>ΑΖ124093</t>
  </si>
  <si>
    <t>766-758-760-730-755-756-757-759-731</t>
  </si>
  <si>
    <t>ΖΩΒΟΙΛΗ</t>
  </si>
  <si>
    <t>ΟΛΥΜΠΙΑ</t>
  </si>
  <si>
    <t>Ρ990951</t>
  </si>
  <si>
    <t>790-776-770-747-748-746-750-741-768-728-727-751-752-725-767-753-732-762-761-759-756-757-758-755</t>
  </si>
  <si>
    <t>ΚΑΠΕΤΑΝΙΟΣ</t>
  </si>
  <si>
    <t>ΑΙ656914</t>
  </si>
  <si>
    <t>774,4</t>
  </si>
  <si>
    <t>1412,4</t>
  </si>
  <si>
    <t>736-729-734-763-758-760-755-757-764-765-783-781-730-731-782-732-756-759-761-762</t>
  </si>
  <si>
    <t>ΝΤΖΕΡΕΜΕΣ</t>
  </si>
  <si>
    <t>Χ795661</t>
  </si>
  <si>
    <t>1412,2</t>
  </si>
  <si>
    <t>740-730-758-754-760-763-755-756-757-731-729-728-727-752-751</t>
  </si>
  <si>
    <t>ΚΑΛΗ</t>
  </si>
  <si>
    <t>ΜΙΡΕΛΑ</t>
  </si>
  <si>
    <t>ΑΑ067819</t>
  </si>
  <si>
    <t>872,3</t>
  </si>
  <si>
    <t>1411,3</t>
  </si>
  <si>
    <t>754-756-761-726-757-760-762-764-765-755-781-758-759-763-782-783</t>
  </si>
  <si>
    <t>ΑΓΓΟΥΡΙΔΗ</t>
  </si>
  <si>
    <t>ΚΑΛΛΙΟΠΗ</t>
  </si>
  <si>
    <t>Φ083383</t>
  </si>
  <si>
    <t>793,1</t>
  </si>
  <si>
    <t>1411,1</t>
  </si>
  <si>
    <t>760-735-756-736-782-734-765-764-783-781-754-755-761-733-729-762-732-763-758-759-757-731</t>
  </si>
  <si>
    <t>ΣΑΜΠΟΥΡΔΑΝΗ</t>
  </si>
  <si>
    <t>ΕΥΑΓΓΕΛΙΑ</t>
  </si>
  <si>
    <t>ΑΖ675052</t>
  </si>
  <si>
    <t>822,8</t>
  </si>
  <si>
    <t>1410,8</t>
  </si>
  <si>
    <t>746-747-748-749-750-751-752-753-754-755-756-757-758-759-760-761-762-763-764-765-766-767-768-769-770-771-772-773-774-775-776-777-778-779-780-781-782-783-784-785-786-787-788-789-790-791-792-793-794-795-796-725-726-727-728-729-730-731-732-733-734-735-736-737-738-739-740-741-742-744-745</t>
  </si>
  <si>
    <t>ΛΑΜΠΡΟΥ</t>
  </si>
  <si>
    <t>ΠΑΓΩΝΑ-ΑΝΝΗ</t>
  </si>
  <si>
    <t>Τ509682</t>
  </si>
  <si>
    <t>758-755-757-754-756-760-763-761-759-762-730-765-764-732-729-731-783-781-736-782-733-790</t>
  </si>
  <si>
    <t>ΑΥΓΕΡΗ</t>
  </si>
  <si>
    <t>ΛΑΜΠΡΟΣ</t>
  </si>
  <si>
    <t>ΑΗ220331</t>
  </si>
  <si>
    <t>725-728-727-752-751-790-740-736-776-777-768-749-746-748-747-750-745-741-770-792-793-738-734-769-767-760-754-758-755-756-757-765-764-763-761-762-732-730-731-735-726-733-759-782-783-781-753-784-794-742-744-773-772-771-729</t>
  </si>
  <si>
    <t>ΤΣΕΛΙΟΥ</t>
  </si>
  <si>
    <t>Σ887483</t>
  </si>
  <si>
    <t>770-776-790-760-749-782-767-768-741-748-752-754-762-758-781-765-761-763-787-777-764-769-759-757-756-755-753-751-750-746-747-745-740-738-736-734-733-728-730-742-744-784-792-793-794-771-772-773</t>
  </si>
  <si>
    <t>ΝΙΚΑ</t>
  </si>
  <si>
    <t>ΑΝΑΣΤΑΣΙΑ</t>
  </si>
  <si>
    <t>ΑΒ248669</t>
  </si>
  <si>
    <t>760-726-761-781-758-756-762-757-759-733-763-755-730-754-729-736</t>
  </si>
  <si>
    <t>ΓΛΟΓΟΒΙΤΗ</t>
  </si>
  <si>
    <t>ΔΗΜΗΤΡΑ</t>
  </si>
  <si>
    <t>Φ082794</t>
  </si>
  <si>
    <t>790,9</t>
  </si>
  <si>
    <t>1408,9</t>
  </si>
  <si>
    <t>736-734-762-732-735-782-781-757-760-759-761-754-756-755-764-765-758-763-730-731-729-733-783-726</t>
  </si>
  <si>
    <t>ΑΛΕΞΙΟΥ</t>
  </si>
  <si>
    <t>Σ889551</t>
  </si>
  <si>
    <t>820,6</t>
  </si>
  <si>
    <t>1408,6</t>
  </si>
  <si>
    <t>757-758-755-763-764-765-759-754-756-761-760</t>
  </si>
  <si>
    <t>ΧΥΤΑ</t>
  </si>
  <si>
    <t>ΑΡΙΣΤΟΤΕΛΗΣ</t>
  </si>
  <si>
    <t>Π172213</t>
  </si>
  <si>
    <t>750,2</t>
  </si>
  <si>
    <t>1408,2</t>
  </si>
  <si>
    <t>733-729-730-731-754-758-760-763-765-764-770-761-759-755-756-757-732-736-762-726-734-735-738-781-782-783-787-788-789-778-779-780-790</t>
  </si>
  <si>
    <t>ΠΕΡΙΣΤΕΡΑΚΗΣ</t>
  </si>
  <si>
    <t>ΧΑΡΑΛΑΜΠΟΣ</t>
  </si>
  <si>
    <t>ΣΤΕΦΑΝΟΣ</t>
  </si>
  <si>
    <t>Χ971373</t>
  </si>
  <si>
    <t>819,5</t>
  </si>
  <si>
    <t>1407,5</t>
  </si>
  <si>
    <t>725-727-726-728-729-730-731-732-733-734-735-736-737-738-739-740-741-742-744-745-746-747-748-749-750-751-752-753-754-755-756-757-758-759-760-761-762-763-764-765-766-767-768-769-770-771-772-773-774-775-776-777-778-779-780-781-782-783-784-785-786-787-788-789-790-791-792-793-794-795-796-797</t>
  </si>
  <si>
    <t>ΑΡΓΥΡΙΟΥ</t>
  </si>
  <si>
    <t>Χ630302</t>
  </si>
  <si>
    <t>768,9</t>
  </si>
  <si>
    <t>1406,9</t>
  </si>
  <si>
    <t>736-733-754-758-756-755-734-730-757-760-765-762-782-763-761-764-759-729-732-731-735</t>
  </si>
  <si>
    <t>ΜΠΕΛΛΟΥ</t>
  </si>
  <si>
    <t>ΑΕ312218</t>
  </si>
  <si>
    <t>788,7</t>
  </si>
  <si>
    <t>1406,7</t>
  </si>
  <si>
    <t>770-776-792-793-751-752-745-746-747-748-749-750-790-766-775-788-787-767-768-740-738-739-769-725-742-744-772-773-771-777-784-785-786-791-782-797-737-796-733-730-731-732-726-734-735-736-729-754-755-756-757-758-759-760-761-762-763</t>
  </si>
  <si>
    <t>ΓΚΑΡΙΝΟΣ</t>
  </si>
  <si>
    <t>ΘΕΟΧΑΡΗΣ</t>
  </si>
  <si>
    <t>ΑΝΔΡΕΑΣ</t>
  </si>
  <si>
    <t>Φ037142</t>
  </si>
  <si>
    <t>770-726-729-730-731-732-733-734-735-736-754-755-756-757-758-759-760-761-762-763-764-765-781-782-783-794-728</t>
  </si>
  <si>
    <t>ΤΣΑΓΑΛΑ</t>
  </si>
  <si>
    <t>ΠΑΡΑΣΚΕΥΑΣ</t>
  </si>
  <si>
    <t>Σ229213</t>
  </si>
  <si>
    <t>818,4</t>
  </si>
  <si>
    <t>1406,4</t>
  </si>
  <si>
    <t>762-732-756-759-735-734-764-765-730-731-733-736-754-763-761-760-758-755-757-776</t>
  </si>
  <si>
    <t>ΘΕΟΔΩΡΑΚΟΥ</t>
  </si>
  <si>
    <t>Χ374151</t>
  </si>
  <si>
    <t>729-730-731-732-726-736-735-734-733-758-756-757-754-755-759-760-761-762-763-764-765-781-782-783-725-727-728-737-738-739-740-741-742-744-745-766-767-768-769-770-771-772-773-774-775-776-777-778-779-780-784-785-786-797-796-795-794-793-792-791-790-789-788-787-746-747-748-749-750-751-752-753</t>
  </si>
  <si>
    <t>ΣΠΟΥΡΝΙΑ</t>
  </si>
  <si>
    <t>ΠΟΛΥΞΕΝΗ</t>
  </si>
  <si>
    <t>Φ011198</t>
  </si>
  <si>
    <t>740,3</t>
  </si>
  <si>
    <t>1406,3</t>
  </si>
  <si>
    <t>730-758-732-754-757-755-763-731-761-756-762-760-729-764-765-759-733-736</t>
  </si>
  <si>
    <t>ΝΙΚΟΛΑΟΥ</t>
  </si>
  <si>
    <t>ΔΗΜΗΤΡΗΣ</t>
  </si>
  <si>
    <t>Χ065173</t>
  </si>
  <si>
    <t>878,9</t>
  </si>
  <si>
    <t>1405,9</t>
  </si>
  <si>
    <t>731-733-730-729-763-758-759-765-764-761-732-762-756-754-757-755-760</t>
  </si>
  <si>
    <t>ΟΙΚΟΝΟΜΙΔΗ</t>
  </si>
  <si>
    <t>ΤΡΙΑΝΤΑΦΥΛΙΑ</t>
  </si>
  <si>
    <t>Χ070969</t>
  </si>
  <si>
    <t>787,6</t>
  </si>
  <si>
    <t>1405,6</t>
  </si>
  <si>
    <t>732-733-755-756-762-731-729-763-735-757-765-764-758-761-760-730-782-759-736-747</t>
  </si>
  <si>
    <t>ΞΕΝΟΥ</t>
  </si>
  <si>
    <t>ΑΕ235581</t>
  </si>
  <si>
    <t>906,4</t>
  </si>
  <si>
    <t>1405,4</t>
  </si>
  <si>
    <t>729-734-760-763-761-764-765-730-731-732-733-735-736-754-755-756-757-758-759-781-782-783-726-745-746-747-748-749-750-786-792-793-797-776-770-737-742-744-771-772-773-784-785-794-795-727-728-741-738-739-751-752-753-766-769-777-790-791-725-767-768-778-779-780-775-774-787-788-789-796-762</t>
  </si>
  <si>
    <t>ΜΠΙΝΙΑΚΟΥ</t>
  </si>
  <si>
    <t>ΑΠΟΣΤΟΛΟΣ</t>
  </si>
  <si>
    <t>ΑΗ300989</t>
  </si>
  <si>
    <t>817,3</t>
  </si>
  <si>
    <t>1405,3</t>
  </si>
  <si>
    <t>744-742-773-772-771-785-784-765-754-755-756-757-758-759-760-761-762-763-764-783-782-781-768-767-776-777-736-735-734-733-732-731-730-729-728-726-727-725-741-740-739-738-737-750-749-748-747-746-745-774-770-769-753-752-751-797-796-795-794-793-792-791-790</t>
  </si>
  <si>
    <t>ΧΑΝΤΖΗ</t>
  </si>
  <si>
    <t>ΦΩΤΕΙΝΗ</t>
  </si>
  <si>
    <t>Σ891593</t>
  </si>
  <si>
    <t>756,8</t>
  </si>
  <si>
    <t>1404,8</t>
  </si>
  <si>
    <t>726-730-754-755-756-757-758-760-761-763-764-765-790-729</t>
  </si>
  <si>
    <t>ΚΑΡΑΧΡΗΣΤΟΥ</t>
  </si>
  <si>
    <t>ΑΜ560735</t>
  </si>
  <si>
    <t>786,5</t>
  </si>
  <si>
    <t>1404,5</t>
  </si>
  <si>
    <t>760-764-765-736-754-758-755-756-757-759-761-762-763-732-729-733-730-731-781-783-782-735-734-726-750-749-748-747-746-745-777-727-728-737-769-740-790-738-725-739-776-770-775-741-768-767-794-795-742-744-784-785-773-772-771-789-779-780-778-787-788-766-796-774-786-751-752-792-793-753-797-791</t>
  </si>
  <si>
    <t>ΝΙΚΗΤΟΠΟΥΛΟΥ</t>
  </si>
  <si>
    <t>ΕΥΑΓΓΕΛΟΣ</t>
  </si>
  <si>
    <t>Χ126973</t>
  </si>
  <si>
    <t>727-728-754-732-755-756-758-757-762-763-760-764-765</t>
  </si>
  <si>
    <t>ΝΑΚΟΣ</t>
  </si>
  <si>
    <t>ΑΚ935184</t>
  </si>
  <si>
    <t>807,4</t>
  </si>
  <si>
    <t>1404,4</t>
  </si>
  <si>
    <t>752-751-749-747-746-750-748-745-793-792-741-753-768-767-770-776-790-787-788-725-775-728-727-730-736-758-755-760-756-757-765-762-763-764-782-783-780-779-778-794-784-771</t>
  </si>
  <si>
    <t>ΠΑΠΑΘΑΝΑΣΙΟΥ</t>
  </si>
  <si>
    <t>ΧΑΡΙΚΛΕΙΑ</t>
  </si>
  <si>
    <t>Σ713134</t>
  </si>
  <si>
    <t>1404,2</t>
  </si>
  <si>
    <t>736-735-782-783-781-734-756-760-765-764-729-754-758-726-761-755-757-763-762-759-731-730-732-733</t>
  </si>
  <si>
    <t>ΒΛΑΧΟΥ</t>
  </si>
  <si>
    <t>ΕΥΦΡΟΣΥΝΗ</t>
  </si>
  <si>
    <t>ΑΝΑΣΤΑΣΙΟΣ</t>
  </si>
  <si>
    <t>Χ588789</t>
  </si>
  <si>
    <t>870,1</t>
  </si>
  <si>
    <t>1404,1</t>
  </si>
  <si>
    <t>781-782-736-754-760-758-757-756-783-755-765-764-763-759</t>
  </si>
  <si>
    <t>ΤΑΡΤΑΡΗΣ</t>
  </si>
  <si>
    <t>ΕΡΜΑΛ</t>
  </si>
  <si>
    <t>ΒΛΑΝΤΙΜΙΡ</t>
  </si>
  <si>
    <t>ΑΝ073238</t>
  </si>
  <si>
    <t>765,6</t>
  </si>
  <si>
    <t>1403,6</t>
  </si>
  <si>
    <t>761-754-758-756-755-757-736-730-760-759-763-762-765-782-731-764-783-732-733-729-735-726-734</t>
  </si>
  <si>
    <t xml:space="preserve">ΑΧΤΣΕΛΙΔΟΥ </t>
  </si>
  <si>
    <t xml:space="preserve">ΚΥΡΙΑΚΗ </t>
  </si>
  <si>
    <t xml:space="preserve">ΧΑΡΙΛΑΟΣ </t>
  </si>
  <si>
    <t>ΑΜ879670</t>
  </si>
  <si>
    <t>741-767-768-745-746-747-748-749-750-792-793-770-751-752-753-776-791-729-730-731-732-733-735-736-754-755-756-757-758-759-760-761-762-763-764-765-781-782-783-726-734-739-790-794-795-742-744-771-772-773-784-785-778-727-728-740-769-777-775-766-738-787-788-774-779-780-789-786-797-737-725</t>
  </si>
  <si>
    <t>ΠΑΝΟΠΟΥΛΟΥ</t>
  </si>
  <si>
    <t>ΑΙ598861</t>
  </si>
  <si>
    <t>783,2</t>
  </si>
  <si>
    <t>1401,2</t>
  </si>
  <si>
    <t>732-764-765-763-758-756-762-729-757-759-754-755-760-761-730-731-736-733</t>
  </si>
  <si>
    <t>ΓΕΩΡΓΙΟΥ</t>
  </si>
  <si>
    <t>ΣΤΥΛΙΑΝΗ</t>
  </si>
  <si>
    <t>ΑΙ844140</t>
  </si>
  <si>
    <t>854,7</t>
  </si>
  <si>
    <t>1400,7</t>
  </si>
  <si>
    <t>770-749-748-746-730-731-732-756-757-759-764-762-726-758-755-761-754-765-760-736-734-729-735-781-733-783-782-747-750-745-776-790-763-728-727-769-768-767-752-751-725-740-741-739-766-738-775-777-792-793-787-788-779-780-789-786-742-744-794-795-784-785-772-773-774-771-796-753-791-737-778-797</t>
  </si>
  <si>
    <t>ΜΙΛΤΣΙΟΥΔΗ</t>
  </si>
  <si>
    <t>ΑΛΕΞΙΑ</t>
  </si>
  <si>
    <t>ΜΙΧΑΗΛ</t>
  </si>
  <si>
    <t>ΑΙ372268</t>
  </si>
  <si>
    <t>753-746-747-748-749-745-750-792-793-770-741-797-776-790-780-779-778-766-775-768-751-752-767-787-788-737-738-789-794-784-742-744-754-755-756-757-758-759-760-761-764-765-763-736-735-734-733-732-731-730-729-726-783-782-781-791-773-777</t>
  </si>
  <si>
    <t>ΝΤΟΥΤΣΗ</t>
  </si>
  <si>
    <t>ΑΙΜΙΛΙΑ</t>
  </si>
  <si>
    <t>ΑΒ543954</t>
  </si>
  <si>
    <t>810,7</t>
  </si>
  <si>
    <t>1398,7</t>
  </si>
  <si>
    <t>749-748-750-746-747-745-792-793-741-753-767-768-770-776-725-726-727-728-729-730-731-732-733-734-735-736-738-740-742-744-751-752-754-755-756-757-758-759-761-760-762-763-764-765-769-771-772-773-777-781-782-783-784-790-794</t>
  </si>
  <si>
    <t>ΜΠΑΛΩΜΕΝΟΥ</t>
  </si>
  <si>
    <t>ΘΕΟΔΩΡΟΣ</t>
  </si>
  <si>
    <t>Φ430563</t>
  </si>
  <si>
    <t>727-728-725-751-726-729-730-731-732-733-734-735-736-759-752-754-755-756-757-758-760-761-762-763-764-765-781-782-783-745-746-747-748-749-750</t>
  </si>
  <si>
    <t>ΓΕΡΟΣΤΑΘΟΥ</t>
  </si>
  <si>
    <t>ΑΓΓΕΛΙΚΗ</t>
  </si>
  <si>
    <t>ΑΜ506218</t>
  </si>
  <si>
    <t>783-781-782-756-757-760-764-765-736-755-754-761-758-763</t>
  </si>
  <si>
    <t>ΚΑΤΣΟΥΓΙΑΝΝΗ</t>
  </si>
  <si>
    <t>ΑΝ035597</t>
  </si>
  <si>
    <t>808,5</t>
  </si>
  <si>
    <t>1396,5</t>
  </si>
  <si>
    <t>729-730-731-732-733-735-736-754-755-756-757-758-759-760-761-762-763-764-765-781-782-783</t>
  </si>
  <si>
    <t>ΠΑΤΣΙΑΛΙΔΟΥ</t>
  </si>
  <si>
    <t>ΣΟΦΙΑ</t>
  </si>
  <si>
    <t>ΑΙ547810</t>
  </si>
  <si>
    <t>729-730-731-732-759-762-733-735-755-754-756-757-758-761-760-763-783-782-764-765-745-746-747-748-749-750</t>
  </si>
  <si>
    <t>ΠΑΦΙΛΗ</t>
  </si>
  <si>
    <t>ΑΜ513724</t>
  </si>
  <si>
    <t>732-729-730-762-731-758-755-756-757-759-760-763-764-765-761-736-735-733-754-734-781-783-782-726-790</t>
  </si>
  <si>
    <t>ΜΙΤΟΥΛΑΚΗ</t>
  </si>
  <si>
    <t>ΑΦΡΟΔΙΤΗ</t>
  </si>
  <si>
    <t>ΑΜ632960</t>
  </si>
  <si>
    <t>735-782-783-756-736-755-757-758-759-760-761-762-764-765-731-730-732-726-734</t>
  </si>
  <si>
    <t>ΣΑΚΚΑ</t>
  </si>
  <si>
    <t>Τ962668</t>
  </si>
  <si>
    <t>777,7</t>
  </si>
  <si>
    <t>1395,7</t>
  </si>
  <si>
    <t>777-769-738-740-726-729-736-730-731-732-733-759-757-758-760-761-762-781-782-783-727-728-755-756-763-754-742-744-771-772-773-784-794-725-734-764-765-751-752-770-776-745-746-747-748-749-750-792-793-741-767-768-790-753</t>
  </si>
  <si>
    <t>ΦΡΑΝΤΖΗ</t>
  </si>
  <si>
    <t>ΟΥΡΑΝΙΑ</t>
  </si>
  <si>
    <t>Φ082935</t>
  </si>
  <si>
    <t>736-735-734-733-758-781-782-783-759-757-756-755-754-765-764-763-762-761-760-732-731-730-729-728-727-726-725-766-767-768-769-770-771-753-752-751-750-748-749-747-746-745-744-742-741-740-739-738-737-786-785-784-780-779-778-777-776-775-774-773-772-797-796-795-794-793-792-791-790-789-788-787</t>
  </si>
  <si>
    <t>ΝΤΕΜΟΥ</t>
  </si>
  <si>
    <t>ΑΚ710767</t>
  </si>
  <si>
    <t>1395,4</t>
  </si>
  <si>
    <t>754-758-730-755-756-757-736-761-760-763-765-762-759-781-731-732-764-783-782-726-735-729-733-734</t>
  </si>
  <si>
    <t>ΠΑΠΑΔΟΠΟΥΛΟΥ</t>
  </si>
  <si>
    <t>ΑΝΘΗ</t>
  </si>
  <si>
    <t>ΑΔΑΜ</t>
  </si>
  <si>
    <t>ΑΖ859463</t>
  </si>
  <si>
    <t>947,1</t>
  </si>
  <si>
    <t>1395,1</t>
  </si>
  <si>
    <t>788-787-794-795-771-772-773-742-744-784-785-786-774-775-766-796-789-780-779-738-778-749-748-750-747-746-745-793-792-741-753-752-751-737-767-768-770-797-790-791-769-776-777-725-739-740-727-728-726-783-729-730-731-732-733-734-735-736-754-755-756-757-758-759-760-761-762-763-764-765-781-782</t>
  </si>
  <si>
    <t>ΚΟΣΩΝΗ</t>
  </si>
  <si>
    <t>ΜΑΡΙΑ-ΙΩΑΝΝΑ</t>
  </si>
  <si>
    <t>Χ296235</t>
  </si>
  <si>
    <t>834,9</t>
  </si>
  <si>
    <t>1394,9</t>
  </si>
  <si>
    <t>733-729-730-731-732-760-754-755-756-757-758-759-761-762-763-764-765-726-734-736-735-782-781-783-728-727-725-740-745-749-746-747-748-750-751-752-738-753-769-739-790-741-767-768-770-791-792-793-776-777-797-737-742-744-771-766-772-773-774-775-784-785-794-795-778-779-780-786-787-788-789-796</t>
  </si>
  <si>
    <t>ΣΥΡΟΓΙΑΝΝΗ</t>
  </si>
  <si>
    <t>ΑΜ502459</t>
  </si>
  <si>
    <t>776,6</t>
  </si>
  <si>
    <t>1394,6</t>
  </si>
  <si>
    <t>729-730-731-732-733-734-735-736-754-755-756-757-758-759-760-761-762-763-764-765-781-782-783</t>
  </si>
  <si>
    <t>ΝΟΜΙΚΟΥ</t>
  </si>
  <si>
    <t>Φ353199</t>
  </si>
  <si>
    <t>736-735-781-782-783-756-757-760-758-759-763-754-755-734-729-726-733-732-730-731-761-762</t>
  </si>
  <si>
    <t>ΑΛΕΞΟΠΟΥΛΟΥ</t>
  </si>
  <si>
    <t>ΗΛΙΑΝΑ</t>
  </si>
  <si>
    <t>ΑΙ546173</t>
  </si>
  <si>
    <t>806,3</t>
  </si>
  <si>
    <t>1394,3</t>
  </si>
  <si>
    <t>764-765-726-730-731-732-733-734-736-735-754-755-756-757-758-759-760-761-762-763-781-782-783</t>
  </si>
  <si>
    <t>ΣΤΕΡΓΙΟΣ</t>
  </si>
  <si>
    <t>ΑΖ176317</t>
  </si>
  <si>
    <t>775,5</t>
  </si>
  <si>
    <t>1393,5</t>
  </si>
  <si>
    <t>745-746-747-748-749-750-770-792-793-741-753-726-727-729-730-731-732-733-736-737-742-744-751-752-754-755-756-757-758-759-760-761-762-763-764-765-766-767-771-772-773-775-776-778-779-780-781-782-783-784-785-786-794-795</t>
  </si>
  <si>
    <t>ΠΑΤΣΑΚΑΣ</t>
  </si>
  <si>
    <t>ΚΩΣΤΑΣ</t>
  </si>
  <si>
    <t>ΑΗ288645</t>
  </si>
  <si>
    <t>1393,2</t>
  </si>
  <si>
    <t>767-768-749-792-793-738-741-745-746-747-748-750-742-744-776-778-780-779-794-784-787-788-790-781-782-783-751-752-753-739-771-772-773-770-729-730-731-732-733-734-735-736-754-755-756-757-758-759-760-761-762-763-764-765</t>
  </si>
  <si>
    <t>ΧΑΡΑΛΑΜΠΙΔΟΥ</t>
  </si>
  <si>
    <t>ΑΒΡΑΑΜ</t>
  </si>
  <si>
    <t>ΑΗ880042</t>
  </si>
  <si>
    <t>753-737-781-782-783-797-734-735-726-729-730-731-732-733-736-754-755-756-757-758-759-760-761-762-763-764-765-770-741-745-746-747-748-749-750-739-751-767-768-769-776-777-793-791-790-794-795-789-788-787-786-784-785-780-779-778-775-774-773-772-771-766-744-742-740-798-728-727-725</t>
  </si>
  <si>
    <t>ΚΡΑΒΑΡΙΤΗ</t>
  </si>
  <si>
    <t>Τ284263</t>
  </si>
  <si>
    <t>734-790-764-765-763-760-761-754-756-757-733-729-730-735-736-758-762-781-782-783-755-759-726-731-732</t>
  </si>
  <si>
    <t>ΡΑΤΣΑΣ</t>
  </si>
  <si>
    <t>ΑΡΙΣΤΕΙΔΗΣ</t>
  </si>
  <si>
    <t>X486055</t>
  </si>
  <si>
    <t>1392,1</t>
  </si>
  <si>
    <t>790-776-770-758-754-736-728-725-726-727-729-730-731-732-733-734-735-738-739-740-741-742-745-746-747-748-749-750-781-782-783-784-785-792-793-755-756-757-759-760-761-762-763-764-765-751-752-753-766-767-768-769-777-778-779-780-786-787-788-789-791-794-795-796-797-775-772-773-771-744-737</t>
  </si>
  <si>
    <t>ΓΑΣΠΑΡΙΝΑΤΟΣ</t>
  </si>
  <si>
    <t>ΣΤΑΥΡΟΣ ΠΑΝΑΓΙΩΤΗΣ</t>
  </si>
  <si>
    <t>Σ659549</t>
  </si>
  <si>
    <t>763-754-761-759-756-755-757-758-760</t>
  </si>
  <si>
    <t>ΓΙΑΝΝΟΠΟΥΛΟΣ</t>
  </si>
  <si>
    <t>ΣΠΥΡΟΣ</t>
  </si>
  <si>
    <t>ΑΕ076823</t>
  </si>
  <si>
    <t>736-735-782-764-765-760-761-762-763-755-756-757-758-754-759-783-734-733-726-729-732-730-731-781</t>
  </si>
  <si>
    <t>ΜΟΣΧΟΥ</t>
  </si>
  <si>
    <t>ΚΩΝΣΤΑΝΤΙΑ</t>
  </si>
  <si>
    <t>ΑΙ979829</t>
  </si>
  <si>
    <t>773,3</t>
  </si>
  <si>
    <t>1391,3</t>
  </si>
  <si>
    <t>790-770-739-776-738-761-756-754-763-757-765-726-759-732-777-764-758-734-735-736-740-755-766-779-787-788-762-730-731-729-733-760-782-783-781-780-727-728-725-745-746-747-748-749-750-775-789-792-793-778-794-784-785-742-744-767-768-773-769-772-771-751-752-786-753-796-774-795-741-791-737-797</t>
  </si>
  <si>
    <t>ΣΟΥΛΙΟΥ</t>
  </si>
  <si>
    <t>ΑΙΚΑΤΕΡΙΝΗ ΕΛΕΝΗ</t>
  </si>
  <si>
    <t>ΑΒ217465</t>
  </si>
  <si>
    <t>733-736-732-760-731-730-762-729-763-758-782-761-735-754-756-759-757-755-781-734</t>
  </si>
  <si>
    <t>ΓΟΖΑΔΙΝΟΣ</t>
  </si>
  <si>
    <t>ΑΝ559927</t>
  </si>
  <si>
    <t>732-762-730-731-729-758-763-735-736-733-754-757-761-759-760-756-755-782-781-783-734-726</t>
  </si>
  <si>
    <t>ΒΥΤΙΝΑΡΟΣ</t>
  </si>
  <si>
    <t>ΔΗΜΗΤΡΙΟΣ-ΑΘΑΝΑΣΙΟΣ</t>
  </si>
  <si>
    <t>ΑΒ330046</t>
  </si>
  <si>
    <t>757-758-755-763-764-765-759-754-756-760-761-730-731-732-733</t>
  </si>
  <si>
    <t>ΦΥΤΡΟΥ</t>
  </si>
  <si>
    <t>ΒΑΣΙΛΙΚΗ</t>
  </si>
  <si>
    <t>Χ711543</t>
  </si>
  <si>
    <t>821,7</t>
  </si>
  <si>
    <t>1390,7</t>
  </si>
  <si>
    <t>729-730-731-732-733-735-754-755-756-757-758-759-760-761-762-763-764-765-781-782-783</t>
  </si>
  <si>
    <t>ΦΩΤΟΠΟΥΛΟΥ</t>
  </si>
  <si>
    <t>Χ842916</t>
  </si>
  <si>
    <t>842,6</t>
  </si>
  <si>
    <t>1390,6</t>
  </si>
  <si>
    <t>731-730-729-732-757-756-759-754-761-765-764-755-763-758-760-762</t>
  </si>
  <si>
    <t>ΤΣΟΛΑΚΗ</t>
  </si>
  <si>
    <t>ΧΡΙΣΤΟΣ</t>
  </si>
  <si>
    <t>Χ376061</t>
  </si>
  <si>
    <t>1390,3</t>
  </si>
  <si>
    <t>746-748-749-754-755-756-757-758-760-761-762-763-765-776-781-782-790-730-736-728-742-744-794-766</t>
  </si>
  <si>
    <t>ΣΑΜΑΡΑ</t>
  </si>
  <si>
    <t>Χ407039</t>
  </si>
  <si>
    <t>772,2</t>
  </si>
  <si>
    <t>1390,2</t>
  </si>
  <si>
    <t>770-729-730-732-746-750-759-760-768-776-787-788-789-745-748-749-751-752-731-733-735-736-781-782-783-754-755-756-757-758-761-762-763-764-765-726-790-738-741-792-793-766-767-778-779-780-786-784-742-744-727-728-739-740-791-794-795-796-797-777</t>
  </si>
  <si>
    <t>ΚΟΚΚΙΝΟΥ</t>
  </si>
  <si>
    <t>ΑΛΕΞΑΝΔΡΑ</t>
  </si>
  <si>
    <t>ΑΒ628918</t>
  </si>
  <si>
    <t>1389,9</t>
  </si>
  <si>
    <t>728-727-740-725-752-751-766-734-782-736-760-730-783-742-744-755-781-726-799-777-769-790-732-731-729-759-758-757-761-762-763-794-784</t>
  </si>
  <si>
    <t>ΑΡΣΕΝΟΥ</t>
  </si>
  <si>
    <t>ΒΑΙΟΣ</t>
  </si>
  <si>
    <t>ΑΚ731219</t>
  </si>
  <si>
    <t>730-731-729-758-732-763-762-760-759-755-757-756-761-736</t>
  </si>
  <si>
    <t>ΣΟΦΙΟΣ</t>
  </si>
  <si>
    <t>ΑΕ136433</t>
  </si>
  <si>
    <t>731,5</t>
  </si>
  <si>
    <t>1389,5</t>
  </si>
  <si>
    <t>736-764-760-755-757-756-763-782-783-758-759-735-733-761-762-732-730-731-729-754-781-726-734-778</t>
  </si>
  <si>
    <t>ΚΟΥΛΟΣΟΥΣΑ</t>
  </si>
  <si>
    <t>Χ375183</t>
  </si>
  <si>
    <t>771,1</t>
  </si>
  <si>
    <t>1389,1</t>
  </si>
  <si>
    <t>770-727-728-787-788-776-780-779-760-766-775-781-738-742-744-789-740-756-759-761-746-747-748-749-750-757-758-762-763-730-731-732-729-726-792-793-794-795-790-791-786-772-773-777-782-783-784-785-733-734-745-735-736-739-741-725-755-754-753-752-751-769-771-737-767-768-796-797-774-778</t>
  </si>
  <si>
    <t>ΣΦΑΕΛΛΟΥ</t>
  </si>
  <si>
    <t>ΑΗ088923</t>
  </si>
  <si>
    <t>783-735-761-759-736-782-760-756-755-762-732-730-734-731-729-757-758-763-764-765-781-733-754</t>
  </si>
  <si>
    <t>ΖΗΚΑ</t>
  </si>
  <si>
    <t>Σ785280</t>
  </si>
  <si>
    <t>755-758-760-756-757-761-763-765-764-759</t>
  </si>
  <si>
    <t>ΤΣΟΥΚΑΛΑ</t>
  </si>
  <si>
    <t>ΚΥΡΙΑΚΗ</t>
  </si>
  <si>
    <t>ΑΝΕΣΤΗΣ</t>
  </si>
  <si>
    <t>Χ234747</t>
  </si>
  <si>
    <t>840,4</t>
  </si>
  <si>
    <t>1388,4</t>
  </si>
  <si>
    <t>749-748-746-747-750-745-755-756-758-760-776-770-754-730</t>
  </si>
  <si>
    <t>ΚΑΛΛΙΝΙΩΤΗ</t>
  </si>
  <si>
    <t>ΑΝΝΑ</t>
  </si>
  <si>
    <t>ΣΩΤΗΡΙΟΣ</t>
  </si>
  <si>
    <t>ΑΜ419279</t>
  </si>
  <si>
    <t>749-766-736-746-730-742-741-754-758-755-756-757-745-760-782-776-748-770-775-772-773-794-787-747-788-789-767-790-774-777-768-778-779-780-781-784-783-737-739-740-728-725-726-727-731-732-750-752-751-761-762-763-764-765-769</t>
  </si>
  <si>
    <t>ΠΑΠΑΝΑΣΤΑΣΙΟΥ</t>
  </si>
  <si>
    <t>ΑΚ572478</t>
  </si>
  <si>
    <t>755-757-758-756-760-761-759-763-762-729-730-736-764-765-754-781-782-783</t>
  </si>
  <si>
    <t>ΜΠΟΝΤΙΩΤΗΣ</t>
  </si>
  <si>
    <t>Σ607030</t>
  </si>
  <si>
    <t>758-760-757-755-756-730-759-754-763-761-764-765-762-732-731-729</t>
  </si>
  <si>
    <t>ΚΑΛΚΟΥΝΗ</t>
  </si>
  <si>
    <t>ΠΑΡΑΣΚΕΥΟΥΛΑ</t>
  </si>
  <si>
    <t>ΑΜ488374</t>
  </si>
  <si>
    <t>738-729-730-731-732-733-734-735-736-739-754-755-756-757-758-759-760-761-762-763-764-765</t>
  </si>
  <si>
    <t>ΠΟΛΙΤΙΔΟΥ</t>
  </si>
  <si>
    <t>ΝΕΟΝΙΛΑ</t>
  </si>
  <si>
    <t>Τ586402</t>
  </si>
  <si>
    <t>754-758-757-761-755-759-756-760-763-765-764-782-783-736-735</t>
  </si>
  <si>
    <t>ΚΕΣΚΟΥ</t>
  </si>
  <si>
    <t>ΑΝΘΟΥΛΑ</t>
  </si>
  <si>
    <t>ΝΙΚΟΛΑΣ</t>
  </si>
  <si>
    <t>ΑΚ723072</t>
  </si>
  <si>
    <t>827,2</t>
  </si>
  <si>
    <t>1387,2</t>
  </si>
  <si>
    <t>732-761-754-762-756-733-729-759-758-760-763-757-734-736-755-730-731</t>
  </si>
  <si>
    <t>ΓΙΑΝΝΟΠΟΥΛΟΥ</t>
  </si>
  <si>
    <t>Φ078132</t>
  </si>
  <si>
    <t>1386,6</t>
  </si>
  <si>
    <t>758-763-755-764-765-759-730-731</t>
  </si>
  <si>
    <t>ΚΑΛΚΑΝΗ</t>
  </si>
  <si>
    <t>ΘΑΝΑΣΗΣ</t>
  </si>
  <si>
    <t>ΑΜ041032</t>
  </si>
  <si>
    <t>790-754-755-756-758-757-760-730-765-764-761-763-762-733-736-759-731-732-729-726-781-783-734-782-735</t>
  </si>
  <si>
    <t>ΚΑΒΑΛΑΡΗ</t>
  </si>
  <si>
    <t>ΣΤΑΜΑΤΙΑ</t>
  </si>
  <si>
    <t>Χ188495</t>
  </si>
  <si>
    <t>823,9</t>
  </si>
  <si>
    <t>1385,9</t>
  </si>
  <si>
    <t>729-730-731-732-733-760-757-758-754-755-759-756-762-761-763-781-782-783-740-735</t>
  </si>
  <si>
    <t>ΚΑΚΑΡΩΝΗ</t>
  </si>
  <si>
    <t>ΑΑ013716</t>
  </si>
  <si>
    <t>797,5</t>
  </si>
  <si>
    <t>1385,5</t>
  </si>
  <si>
    <t>762-754-758-755-760-731-730-736</t>
  </si>
  <si>
    <t>ΓΕΡΓΙΑΝΝΑΚΗ</t>
  </si>
  <si>
    <t>ΕΜΜΑΝΟΥΗΛ</t>
  </si>
  <si>
    <t>Σ480116</t>
  </si>
  <si>
    <t>737-745-746-747-748-749-750-751-752-753-770-774-796-797-783-782-781-765-763-762-761-760-759-758-757-756-755-754-736-735-734-733-732-731-730-729-726</t>
  </si>
  <si>
    <t>ΠΑΤΤΑ</t>
  </si>
  <si>
    <t>ΑΚ079768</t>
  </si>
  <si>
    <t>766,7</t>
  </si>
  <si>
    <t>1384,7</t>
  </si>
  <si>
    <t>758-755-760-763-757-756-729-730-731-732-764-765-733-761-762-759-781-782-783-734-735-736-738-746-747-748-749-750-745</t>
  </si>
  <si>
    <t>ΑΝΔΡΟΥΛΙΔΑΚΗ</t>
  </si>
  <si>
    <t>ΕΥΓΕΝΙΑ-ΕΥΑΓΓΕΛΙΑ</t>
  </si>
  <si>
    <t>Χ011704</t>
  </si>
  <si>
    <t>778,8</t>
  </si>
  <si>
    <t>1382,8</t>
  </si>
  <si>
    <t>756-760-761-754-757-759-755-732-762-781-783-758-763-735-782-726-729-764-765-736</t>
  </si>
  <si>
    <t>ΚΑΡΚΑΛΑΚΟΥ</t>
  </si>
  <si>
    <t>ΑΚ597884</t>
  </si>
  <si>
    <t>767,8</t>
  </si>
  <si>
    <t>1381,8</t>
  </si>
  <si>
    <t>764-765-736-754-755-756-757-758-759-760-761-762-763-729-730-731-732-733-734-735-781-782-783-769-745-746-747-748-749-750-786-793-789-778-779-772-775-744-738-753</t>
  </si>
  <si>
    <t>ΚΑΛΟΧΩΡΙΟΥ</t>
  </si>
  <si>
    <t>Χ032213</t>
  </si>
  <si>
    <t>1381,1</t>
  </si>
  <si>
    <t>736-785-735-734-783-764-765-756-758-755-757-754-760-761-733-732-730-731-729-762-726-744</t>
  </si>
  <si>
    <t>ΑΡΙΔΑ</t>
  </si>
  <si>
    <t>ΑΘΗΝΑ</t>
  </si>
  <si>
    <t>Χ204515</t>
  </si>
  <si>
    <t>1380,9</t>
  </si>
  <si>
    <t>757-756-761-758-754-762-763-755-760-759-736-781-782-783-726-729-730-732-733</t>
  </si>
  <si>
    <t>ΡΕΒΕΝΑ</t>
  </si>
  <si>
    <t>Τ105976</t>
  </si>
  <si>
    <t>811,8</t>
  </si>
  <si>
    <t>1380,8</t>
  </si>
  <si>
    <t>782-736-735-760-756-758-759-757-755-761-762-763-764-765-783-781-732-731-733-734-729-730-726-754-770</t>
  </si>
  <si>
    <t>ΚΟΥΡΤΗ</t>
  </si>
  <si>
    <t>ΑΓΓΕΛΟΣ</t>
  </si>
  <si>
    <t>ΑΗ170101</t>
  </si>
  <si>
    <t>749-748-746-747-750-745-741-753-770-792-793-776-767-768-752-751-790-754-758-736-730-755-756-757-760-782-765-759-761-762-763-764-731-734-783-781-726-729-732-733-735-728-740-738-769-725-727-777-742-744-771-784-772-773-794-797-737-791-739-766-774-778-775-779-780-786-785-787-788-789-795-796</t>
  </si>
  <si>
    <t>ΤΡΙΑΝΤΑΦΥΛΛΙΔΟΥ</t>
  </si>
  <si>
    <t>ΤΡΙΑΝΤΑΦΥΛΛΟΣ</t>
  </si>
  <si>
    <t>ΑΜ642885</t>
  </si>
  <si>
    <t>755-760-763-754-756-757-758-764-765-726-752-729-730-731-759-761-762-733-734-735-736</t>
  </si>
  <si>
    <t>ΠΑΝΤΕΛΙΔΗ</t>
  </si>
  <si>
    <t>ΜΑΡΘΑ</t>
  </si>
  <si>
    <t>Χ038937</t>
  </si>
  <si>
    <t>852,5</t>
  </si>
  <si>
    <t>1379,5</t>
  </si>
  <si>
    <t>760-755-757-758-756-754-759-761-762-763-764-765-726-736-782-783-781-734-735-731-730-732-733-729</t>
  </si>
  <si>
    <t>ΜΠΟΖΙΟΝΕΛΟΣ</t>
  </si>
  <si>
    <t>ΑΜ572560</t>
  </si>
  <si>
    <t>1378,9</t>
  </si>
  <si>
    <t>777-769-740-728-727-752-751-776-770-790-741-767-768-791-739-753-766-725-775-734-738-761-757-756-765-764-755-762-733-732-731-763-760-759-758-726-729-730-781-735-736-783-782-797-737-750-749-748-747-746-745-786-792-793-754-742-744-784-785-794-795-771-772-773-778-779-780-774-796-789-788-787</t>
  </si>
  <si>
    <t>ΤΡΙΑΝΤΑΦΥΛΛΟΠΟΥΛΟΥ</t>
  </si>
  <si>
    <t>ΑΒ085641</t>
  </si>
  <si>
    <t>943,8</t>
  </si>
  <si>
    <t>1377,8</t>
  </si>
  <si>
    <t>760-755-758-757-756-762-761-732-763-729-759-730-765-764-726-783-736</t>
  </si>
  <si>
    <t>ΚΙΤΣΟΥ</t>
  </si>
  <si>
    <t>ΑΚ117015</t>
  </si>
  <si>
    <t>855,8</t>
  </si>
  <si>
    <t>736-765-764-734-783-755-756-758-757-761-759-726-729-730-731-732-735-733-754-763-760-782-781-762</t>
  </si>
  <si>
    <t>ΜΕΡΕΚΟΥΛΙΑ</t>
  </si>
  <si>
    <t>Φ285115</t>
  </si>
  <si>
    <t>789,8</t>
  </si>
  <si>
    <t>727-728-769-740-725-745-746-747-748-749-750-751-752-754-755-756-757-758-782-792-793-794</t>
  </si>
  <si>
    <t>ΧΑΡΑΛΑΜΠΑΚΗ</t>
  </si>
  <si>
    <t>ΑΕ563356</t>
  </si>
  <si>
    <t>719,4</t>
  </si>
  <si>
    <t>1377,4</t>
  </si>
  <si>
    <t>771-794-773-772-742-744-784-726-729-730-731-732-733-734-735-736-747-748-749-750-754-755-757-758-759-760-761-762-763-764-765-781-782-783</t>
  </si>
  <si>
    <t>ΠΑΤΣΙΑΛΟΥ</t>
  </si>
  <si>
    <t>ΑΝ627917</t>
  </si>
  <si>
    <t>738-762-761-754-732-756-763-735-736-759-758-733-757-755-764-765-729-760-730-731-782-783-781</t>
  </si>
  <si>
    <t>ΠΑΥΛΟΒΙΤΣ</t>
  </si>
  <si>
    <t>Σ912557</t>
  </si>
  <si>
    <t>1376,7</t>
  </si>
  <si>
    <t>760-754-756-755-757-758-759-761-762-763-764-765-780</t>
  </si>
  <si>
    <t>ΠΑΝΟΥΛΑ</t>
  </si>
  <si>
    <t>ΜΑΡΙΑ ΑΛΕΞΑΝΔΡΑ</t>
  </si>
  <si>
    <t>Ρ619916</t>
  </si>
  <si>
    <t>757,9</t>
  </si>
  <si>
    <t>1375,9</t>
  </si>
  <si>
    <t>736-760-761-755-764-765-732-756-757-758-759-762-735-730-731-729-783-782-781-754-763-733-734-726-738-742-744-795-794-630</t>
  </si>
  <si>
    <t>ΤΣΟΥΚΑΡΑ</t>
  </si>
  <si>
    <t>ΕΛΕΝΗ-ΜΑΓΔΑΛΙΝΗ</t>
  </si>
  <si>
    <t>Φ371244</t>
  </si>
  <si>
    <t>1375,5</t>
  </si>
  <si>
    <t>752-751-770-776-793-733-762-738-754-748-741-755-747-728-763-777-783-781-775-731-732-792-767-745-734-749-736-753-740-757-729-760-750-756-725-759-782-758-794-761-746-764-788-766-765-769-787-726-730-735-739-727-768</t>
  </si>
  <si>
    <t>ΣΤΑΥΡΟΚΩΣΤΑ</t>
  </si>
  <si>
    <t>Φ329197</t>
  </si>
  <si>
    <t>889,9</t>
  </si>
  <si>
    <t>1374,9</t>
  </si>
  <si>
    <t>749-748-746-747-750-745-736-730-755-756-758-757-760-765-754-764-759-782-761-763-781-783-753-776-726-729-731-732-734-762-767-768-735-733-741-794-728-727-752-751-790-797-725-770-740-766-744-742-784-785-737-791-769-773-771-772-793-792-777-739-789-780-779-787-788-786-778-795-774-738-630</t>
  </si>
  <si>
    <t>ΔΑΓΡΑΚΗ</t>
  </si>
  <si>
    <t>ΑΚ538206</t>
  </si>
  <si>
    <t>1374,8</t>
  </si>
  <si>
    <t>736-755-757-756-758-761-764-765-759-763-754-760-731-735-729-762-782-732-733-730-726-783-781-734</t>
  </si>
  <si>
    <t>ΔΗΜΗΤΡΑΚΑΚΗ</t>
  </si>
  <si>
    <t>Χ056469</t>
  </si>
  <si>
    <t>841,5</t>
  </si>
  <si>
    <t>1374,5</t>
  </si>
  <si>
    <t>758-760-763-729-754-736-730-731-764-765-733-732-759-756-761-755-757-781-783-777-749-746-747-748-750-745-738-794-784-727-740-770-744-772-773</t>
  </si>
  <si>
    <t>ΦΑΤΣΗΣ</t>
  </si>
  <si>
    <t>Φ367026</t>
  </si>
  <si>
    <t>789-783-782-781-735-732-758-734-726-760-736-756-763-755-757-759-754-761-762-731-730-733-729-765-764</t>
  </si>
  <si>
    <t>ΛΕΒΕΝΤΟΓΙΑΝΝΗ</t>
  </si>
  <si>
    <t>ΧΡΥΣΟΥΛΑ</t>
  </si>
  <si>
    <t>ΑΗ950861</t>
  </si>
  <si>
    <t>762,3</t>
  </si>
  <si>
    <t>1374,3</t>
  </si>
  <si>
    <t>ΚΑΝΑΛΟΥΠΙΤΗ</t>
  </si>
  <si>
    <t>Χ935585</t>
  </si>
  <si>
    <t>1373,4</t>
  </si>
  <si>
    <t>727-728-762-763-761-760-758-757-755-756-733-730-731-759-729-764-765-736-754-732</t>
  </si>
  <si>
    <t>ΤΣΑΚΜΑΚΗΣ</t>
  </si>
  <si>
    <t>Φ113498</t>
  </si>
  <si>
    <t>754,6</t>
  </si>
  <si>
    <t>1372,6</t>
  </si>
  <si>
    <t>781-782-783-729-730-731-732-733-734-735-736-754-755-756-757-758-759-760-761-762-763-764-765</t>
  </si>
  <si>
    <t>ΤΖΟΥΡΑΣ</t>
  </si>
  <si>
    <t>ΑΜ119299</t>
  </si>
  <si>
    <t>784,3</t>
  </si>
  <si>
    <t>1372,3</t>
  </si>
  <si>
    <t>736-734-760-783-781-757-759-758-754-755-761-762-763-764-765-726-732-729-733</t>
  </si>
  <si>
    <t>ΤΥΡΟΛΟΓΟΣ</t>
  </si>
  <si>
    <t>ΑΙ262926</t>
  </si>
  <si>
    <t>756-757-759-754-755-762-733-732-760-761-763-758-764-765-730-731-729-781-782-783-735-736-734-774-751-752-738</t>
  </si>
  <si>
    <t>ΚΩΣΤΑΡΟΠΟΥΛΟΣ</t>
  </si>
  <si>
    <t>ΑΙ070996</t>
  </si>
  <si>
    <t>762-736-729-730-731-732-733-734-735-754-755-756-757-758-759-760-761-763-764-765-781-782-783-726-770-776-777-780</t>
  </si>
  <si>
    <t>ΤΣΟΥΜΑΛΗ</t>
  </si>
  <si>
    <t>Χ925062</t>
  </si>
  <si>
    <t>725-726-727-728-729-730-731-732-733-734-735-736-737-738-739-740-741-742-744-745-746-747-748-749-750-751-752-753-754-755-756-757-758-760-761-762-763-764-765-766-767-768-769-770-771-772-773-774-775-776-777-778-779-780-781-782-783-784-785-786-787-788-789-790-791-792-793-794-795-796-797</t>
  </si>
  <si>
    <t>ΤΡΑΠΑΛΗ</t>
  </si>
  <si>
    <t>Χ579339</t>
  </si>
  <si>
    <t>907,5</t>
  </si>
  <si>
    <t>1371,5</t>
  </si>
  <si>
    <t>783-758-761-757-736-782-754-755-763-759-730-781</t>
  </si>
  <si>
    <t>ΜΠΙΜΗ</t>
  </si>
  <si>
    <t>Τ285092</t>
  </si>
  <si>
    <t>1370,5</t>
  </si>
  <si>
    <t>764-765-760-761-756-757-755-758-759-754-763-762-736-729</t>
  </si>
  <si>
    <t>ΜΗΤΣΟΥ</t>
  </si>
  <si>
    <t>ΑΜΑΛΙΑ</t>
  </si>
  <si>
    <t>ΑΙ639548</t>
  </si>
  <si>
    <t>752,4</t>
  </si>
  <si>
    <t>1370,4</t>
  </si>
  <si>
    <t>758-757-730-732-756-755-760-761-736-729-735-759-762-734-731-726-763-733-754</t>
  </si>
  <si>
    <t>ΒΕΝΕΡΗΣ</t>
  </si>
  <si>
    <t>ΘΕΟΦΙΛΟΣ</t>
  </si>
  <si>
    <t>ΑΙ779235</t>
  </si>
  <si>
    <t>782,1</t>
  </si>
  <si>
    <t>1370,1</t>
  </si>
  <si>
    <t>725-726-727-728-729-730-731-732-733-734-735-736-738-740-741-742-744-745-746-747-748-749-750-751-752-753-754-755-756-757-758-759-760-761-762-763-764-765-767-768-769-770-771-772-773-776-777-781-782-783-784-790-792-793-794-737-739-766-774-775-778-779-780-786-787-788-789-791-796-797</t>
  </si>
  <si>
    <t>ΣΠΑΝΟΥ</t>
  </si>
  <si>
    <t>ΖΩΗ</t>
  </si>
  <si>
    <t>ΑΙ495314</t>
  </si>
  <si>
    <t>1369,2</t>
  </si>
  <si>
    <t>765-764-763-761-757-758-756-755-754-736-735-760-759-733-732-730-731-781-782-783-729-762-734</t>
  </si>
  <si>
    <t>ΜΟΥΓΚΟΛΙΑ</t>
  </si>
  <si>
    <t>Χ652099</t>
  </si>
  <si>
    <t>1369,1</t>
  </si>
  <si>
    <t>733-756-755-761-754-757-736-762-759-758-732-763-729-760-764-765-730-731-735-782</t>
  </si>
  <si>
    <t>ΣΙΩΖΟΥ</t>
  </si>
  <si>
    <t>ΜΕΛΠΟΜΕΝΗ</t>
  </si>
  <si>
    <t>ΗΛΙΑΣ</t>
  </si>
  <si>
    <t>ΑΚ606471</t>
  </si>
  <si>
    <t>734-733-730-731-732-762-736-751-752-775-760-763-761-754-756-755-757-758-759-735-729-726-764-765-781-782-783-740-725-728-769-739-738-745-746-747-748-749-766-770-776-777-787-788-790-791-797-741-767-768-792-793-789-779-786-753-796-774-737-742-744-771-772-773-794-795-784-785</t>
  </si>
  <si>
    <t>ΓΚΑΡΟΥΤΣΟΥ</t>
  </si>
  <si>
    <t>Χ211452</t>
  </si>
  <si>
    <t>736-754-730-758-728-760-756-757-755-765-761-759-763-764-729-732-734-783-781-782-762-731-727</t>
  </si>
  <si>
    <t>ΜΠΑΛΛΑ</t>
  </si>
  <si>
    <t>ΥΠΑΠΑΝΤΗ</t>
  </si>
  <si>
    <t>ΑΖ600239</t>
  </si>
  <si>
    <t>1368,2</t>
  </si>
  <si>
    <t>730-729-731-732-733-754-755-756-757-758-759-760-761-762-763-764-765-734-735-736-726-781-782-783</t>
  </si>
  <si>
    <t>ΠΑΠΠΑΣ</t>
  </si>
  <si>
    <t>Χ485184</t>
  </si>
  <si>
    <t>790-776-770-739-725-726-727-728-729-730-731-732-733-734-735-736-737-738-740-741-742-744-745-746-747-748-749-750-751-752-753-754-755-756-757-758-759-760-761-762-763-764-765-766-767-768-769-771-772-773-774-775-777-778-779-780-781-782-783-784-785-786-787-788-791-792-793-794-795-796-797</t>
  </si>
  <si>
    <t>ΚΕΣΕΚΙΔΗΣ</t>
  </si>
  <si>
    <t>ΔΗΜΟΣΘΕΝΗΣ</t>
  </si>
  <si>
    <t>ΑΜ282819</t>
  </si>
  <si>
    <t>749-746-750-747-748-745-753-770-760-758-757-756-755-765-782-764-730-759-736-783-734-762-731-754-733-732-729-726-735-763-781-744-742-794-761-784-773-741-737-752-751-797-792-793-776-768-766-728-767-630</t>
  </si>
  <si>
    <t>ΛΙΟΤΣΟΥ</t>
  </si>
  <si>
    <t>ΑΚ574600</t>
  </si>
  <si>
    <t>779,9</t>
  </si>
  <si>
    <t>1367,9</t>
  </si>
  <si>
    <t>756-757-781-783-782-735-736-726-732-754-755-761-760-762-759-763-733-734-730-731-727-728-790-770-751-752-745-746-747-748-749-750-794-784-742</t>
  </si>
  <si>
    <t>ΤΟΥΛΟΥΠΗΣ</t>
  </si>
  <si>
    <t>Χ361158</t>
  </si>
  <si>
    <t>875,6</t>
  </si>
  <si>
    <t>1367,6</t>
  </si>
  <si>
    <t>752-768-767-791-775-766-741-725-753-793-745-749-748-747-750-746-728-727-790-787-788-770-776-738-794-784-742-744-772-771-773-777-789-769-740-779-759-757-726-765-760-758-756-734-732-736-735-731-730-729-755-754-781-783</t>
  </si>
  <si>
    <t>ΚΑΛΑΝΤΖΗ</t>
  </si>
  <si>
    <t>ΑΙ134824</t>
  </si>
  <si>
    <t>749,1</t>
  </si>
  <si>
    <t>1367,1</t>
  </si>
  <si>
    <t>758-756-757-754-760-763-761-764-765-755-735-730-759</t>
  </si>
  <si>
    <t>ΚΕΛΕΠΟΥΡΗ</t>
  </si>
  <si>
    <t>ΑΙ123640</t>
  </si>
  <si>
    <t>1366,8</t>
  </si>
  <si>
    <t>754-765-755-756-757-758-759-760-761-762-763-764-736-730-729-731-733-732-781-782-783</t>
  </si>
  <si>
    <t>ΣΤΑΘΟΥΛΗ</t>
  </si>
  <si>
    <t>Χ399270</t>
  </si>
  <si>
    <t>726-758-763-756-760-765-764-754-755-759-757-761-731-730</t>
  </si>
  <si>
    <t>ΣΕΙΝΤΗ</t>
  </si>
  <si>
    <t>ΠΕΛΑΓΙΑ</t>
  </si>
  <si>
    <t>ΑΗ619744</t>
  </si>
  <si>
    <t>736-734-735-757-756-754-755-759-758-760-761-762-763-764-765-733-732-731-730-729-726-781-783-782-740-727-728-777-769-770-745-746-747-748-749-750-753-766-775-725-738-739-742-744-771-772-773-784-785-794-795-792-793-789-787-788-790-791-796-786-779-780-778-776-741-751-752</t>
  </si>
  <si>
    <t>ΣΤΑΥΡΟΠΟΥΛΟΥ</t>
  </si>
  <si>
    <t>ΑΗ570401</t>
  </si>
  <si>
    <t>735-781-783-782-758-757-760-759-755-756-763-761-765-736-729-732-733-726</t>
  </si>
  <si>
    <t>ΚΑΡΑΓΚΙΟΥΛΗ</t>
  </si>
  <si>
    <t>ΙΩΑΚΕΙΜ</t>
  </si>
  <si>
    <t>ΑΒ288299</t>
  </si>
  <si>
    <t>757-758-760-754-755-756-736-730-731-763-759-761-762-765-764-734-735-733-729-732</t>
  </si>
  <si>
    <t>ΧΥΣΑΙ</t>
  </si>
  <si>
    <t>ΡΕΦΑΕΛΑ</t>
  </si>
  <si>
    <t>ΤΖΕΒΑΤ</t>
  </si>
  <si>
    <t>ΑΝ008382</t>
  </si>
  <si>
    <t>873,4</t>
  </si>
  <si>
    <t>1365,4</t>
  </si>
  <si>
    <t>736-755-760-782-757-762-761-758-759-735-754-756-726-732-730-734-733-781-783-729-763-764-765</t>
  </si>
  <si>
    <t>ΓΚΑΤΣΟΥ</t>
  </si>
  <si>
    <t>ΤΕΛΗΣ</t>
  </si>
  <si>
    <t>ΑΙ531618</t>
  </si>
  <si>
    <t>736-734-733-754-755-756-757-758-759-760-761-762-763-764-765-730-731-732-726-782-781-783-729-735-727-777-740-769-742-744-794-771-772-773</t>
  </si>
  <si>
    <t>ΗΛΙΟΠΟΥΛΟΥ</t>
  </si>
  <si>
    <t>ΜΙΛΤΙΑΔΗΣ</t>
  </si>
  <si>
    <t>Χ622231</t>
  </si>
  <si>
    <t>734-736-760-754-756-761-757-759-763-758-782-764-765-783-755-735-730-731-732-733</t>
  </si>
  <si>
    <t>ΜΕΝΤΗ</t>
  </si>
  <si>
    <t>ΑΒ408522</t>
  </si>
  <si>
    <t>1364,5</t>
  </si>
  <si>
    <t>752-751-775-766-767-768-745-746-747-748-749-750-770-776-741-725-753-792-793-794-795-742-744-784-785-771-772-773-786-787-788-789-778-779-780-796-774-791-727-728-738-790-739-740-777-769-737-797-726-729-730-731-732-733-734-735-736-754-755-756-757-758-759-760-761-762-763-764-765-781-782-783</t>
  </si>
  <si>
    <t>ΨΥΧΟΥΛΗ</t>
  </si>
  <si>
    <t>ΑΛΕΞΑΝΔΡΑ-ΜΑΡΙΑ</t>
  </si>
  <si>
    <t>ΑΡΙΣΤΟΤΕΛΗΣ-ΝΙΚΟΛΑΟΣ</t>
  </si>
  <si>
    <t>ΑΕ476766</t>
  </si>
  <si>
    <t>753,5</t>
  </si>
  <si>
    <t>776-770-762-755-756-757-759-760-761-758-763-736-730-735-726-731-732-782-783-790-746-749-748-747-734-750-728-727</t>
  </si>
  <si>
    <t>ΤΣΙΡΩΝΗ</t>
  </si>
  <si>
    <t>Χ838846</t>
  </si>
  <si>
    <t>760,1</t>
  </si>
  <si>
    <t>1364,1</t>
  </si>
  <si>
    <t>726-761-764-765-756-754-758-763-755-732-757-759-730-731-729-733</t>
  </si>
  <si>
    <t>ΣΓΟΥΡΑΚΗ</t>
  </si>
  <si>
    <t>ΕΛΙΣΑΒΕΤ</t>
  </si>
  <si>
    <t>Σ496344</t>
  </si>
  <si>
    <t>745,8</t>
  </si>
  <si>
    <t>1363,8</t>
  </si>
  <si>
    <t>794-744-742-746-736-754-756-757-760-765-730-728-734-747-748-749-752-755-758-776-781-738</t>
  </si>
  <si>
    <t>ΚΑΤΗ</t>
  </si>
  <si>
    <t>Χ286970</t>
  </si>
  <si>
    <t>740-764-765-760-756-736-755-761-733-734-735-757-758-759-754-762-763-729-730-731-732-726-781-782-783</t>
  </si>
  <si>
    <t>ΜΕΛΑΝΟΥ</t>
  </si>
  <si>
    <t>ΜΕΝΕΛΑΟΣ</t>
  </si>
  <si>
    <t>ΑΚ010453</t>
  </si>
  <si>
    <t>1362,4</t>
  </si>
  <si>
    <t>770-736-730-755-756-757-758-754-782-760-761-762-763-765-732-764-759-781-783-735-731-729-726-733-734</t>
  </si>
  <si>
    <t>ΧΑΤΖΗΜΙΧΑΛΗΣ</t>
  </si>
  <si>
    <t>ΑΟ000921</t>
  </si>
  <si>
    <t>782-735-732-736-783-781-734-756-760-762-757-761-754-755-764-765-763-758-759-729-733-726-730-731</t>
  </si>
  <si>
    <t>ΜΑΡΙΚΑ</t>
  </si>
  <si>
    <t>ΑΜ030530</t>
  </si>
  <si>
    <t>743,6</t>
  </si>
  <si>
    <t>1361,6</t>
  </si>
  <si>
    <t>754-736-755-758-730-757-756-782-760-765-781-783-734-735-759-761-762-763-764-726-733</t>
  </si>
  <si>
    <t>ΜΑΡΙΝΑ</t>
  </si>
  <si>
    <t>ΑΙ251523</t>
  </si>
  <si>
    <t>751-752-790-776-738-770-739-725-753-727-728-792-793-767-768-741-742-744-784-785-771-772-773-794-795-777-745-746-747-748-749-750-766-775-778-779-780-786-787-788-789-796-797-769-740-737-791-774-726-729-730-731-732-733-734-735-736-754-755-756-757-758-759-760-761-762-763-764-765-781-782-783</t>
  </si>
  <si>
    <t>ΚΥΠΡΗ</t>
  </si>
  <si>
    <t>ΑΕ090442</t>
  </si>
  <si>
    <t>736-782-754-758-756-760-757-759-762-765-781-763-761-755-730-783-733-732-731-764-734-729-726-735</t>
  </si>
  <si>
    <t>ΔΗΜΚΟΥ</t>
  </si>
  <si>
    <t>ΚΑΤΕΡΙΝΑ</t>
  </si>
  <si>
    <t>ΑΑ934989</t>
  </si>
  <si>
    <t>876,7</t>
  </si>
  <si>
    <t>1359,7</t>
  </si>
  <si>
    <t>741-745-746-747-748-749-750-770-792-793-767-768-776-790-753-791-737-797-727-728-751-752-725-766-726-754-764-765-755-756-757-758-759-760-761-762-763-730-731-732-733-736-734-729-740-739-775-794-795-787-788-738-777-778-779-780-742-744-789-796</t>
  </si>
  <si>
    <t>ΣΤΑΜΑΤΕΛΛΗ</t>
  </si>
  <si>
    <t>ΑΗ051232</t>
  </si>
  <si>
    <t>741,4</t>
  </si>
  <si>
    <t>1359,4</t>
  </si>
  <si>
    <t>758-763-757-756-755-764-765-760-761-754-759-762-730-731-729-732-733-782-781-783-735-736-734</t>
  </si>
  <si>
    <t>ΠΑΓΟΥΡΑ</t>
  </si>
  <si>
    <t>Τ286407</t>
  </si>
  <si>
    <t>788-787-779-780-738-789-790-776-770-768-767-741-775-791-725-752-751-793-792-778-777-769-728-727-740-753-737-797-766-785-771-795-773-784-794-744-742-772-739-786-734-733-762-761-765-764-736-726-732-735-782-783-781-731-759-730-729-755-760-756-754-758-757-763-750-749-748-747-746-745-796-774</t>
  </si>
  <si>
    <t>ΠΑΠΑΝΙΚΟΥ</t>
  </si>
  <si>
    <t>ΑΝ815949</t>
  </si>
  <si>
    <t>763,4</t>
  </si>
  <si>
    <t>1358,4</t>
  </si>
  <si>
    <t>727-728-740-725-775-751-752-735-734-736-782-781-783-732-729-756-755-757-758-759-760-762-761-763-764-765-726-730-731-733-754-777-769-738-739-790-776-770-767-768-741-745-746-747-748-749-750-792-793-753-766-742-744-784-785-794-773-771-772-795-791-737-797-789-778-779-787-788-796-774-786</t>
  </si>
  <si>
    <t>ΦΕΡΕΚΙΔΟΥ</t>
  </si>
  <si>
    <t>ΜΑΡΟΥΛΑ</t>
  </si>
  <si>
    <t>Χ953239</t>
  </si>
  <si>
    <t>1358,1</t>
  </si>
  <si>
    <t>770-751-752-745-746-747-748-749-750-734-735-736-784-785-742-744-794-795-738-775-774-776-779-766-796-737-727-728-753-741-791-792-793-786-787-788-789-790-781-783-778-777-771-772-773-769-767-768-797-740-739-725-726-729-730-731-732-733-754-755-756-757-758-759-760-761-762-763-764-765-782</t>
  </si>
  <si>
    <t>ΜΠΑΚΟΣΤΕΡΓΙΟΥ</t>
  </si>
  <si>
    <t>Σ985202</t>
  </si>
  <si>
    <t>790-776-770-726-729-730-731-732-733-734-735-736-754-755-756-757-758-759-760-761-762-763-764-765-781-782-783</t>
  </si>
  <si>
    <t>ΖΑΓΚΑΝΑ</t>
  </si>
  <si>
    <t>Χ985104</t>
  </si>
  <si>
    <t>771-772-773-774-775-778-779-780-784-785-786-787-788-789-790-791-792-793-794-795-796-797-776-781-782-783-760-761-762-763-764-765-766-767-768-769-770-746-747-748-749-750-751-752-753-754-755-756-757-758-759-734-735-736-737-738-739-740-741-742-744-745-725-726-727-728-729-730-731-732</t>
  </si>
  <si>
    <t>ΠΛΑΤΑΝΙΤΗ</t>
  </si>
  <si>
    <t>ΑΙ683333</t>
  </si>
  <si>
    <t>790-762-732-770-757-754-760-759-761-755-756-729-730-758-763-764-765-733-731-734-735-736-781-783</t>
  </si>
  <si>
    <t>ΤΡΙΜΠΟΥ</t>
  </si>
  <si>
    <t>ΒΑΙΑ ΜΑΡΙΑ</t>
  </si>
  <si>
    <t>ΑΝ171438</t>
  </si>
  <si>
    <t>709,5</t>
  </si>
  <si>
    <t>1357,5</t>
  </si>
  <si>
    <t>755-757-756-761-764-765-758-763-759-760-762-754</t>
  </si>
  <si>
    <t>ΑΣΗΜΙΝΑ</t>
  </si>
  <si>
    <t>ΑΗ565182</t>
  </si>
  <si>
    <t>1356,9</t>
  </si>
  <si>
    <t>732-736-734-733-730-755</t>
  </si>
  <si>
    <t>ΖΙΓΓΑ</t>
  </si>
  <si>
    <t>ΑΚ216925</t>
  </si>
  <si>
    <t>871,2</t>
  </si>
  <si>
    <t>1356,2</t>
  </si>
  <si>
    <t>774-796-754-736-758-730-755-756-757-782-765-760-781-759-761-762-763-734-764-783-731-729-732-733-735</t>
  </si>
  <si>
    <t>ΜΑΡΑ</t>
  </si>
  <si>
    <t>Ρ253871</t>
  </si>
  <si>
    <t>1355,9</t>
  </si>
  <si>
    <t>734-735-736-755-756-757-758-759-760-761-762-763-764-765-781-782-783-754-729-730-726-731-732-733-727-728-740-769-777-725-738-776-770-739-751-752-741-790-745-746-747-748-749-750-792-793-742-744-794-771-772-773-766-767-768-753-784-786-787-788-789-791-796-775-774-778-779-780-785-795-737-797</t>
  </si>
  <si>
    <t>ΚΑΡΑΓΚΟΥΝΗ</t>
  </si>
  <si>
    <t>ΕΥΓΕΝΙΑ</t>
  </si>
  <si>
    <t>ΧΡΙΣΤΟΦΟΡΟΣ</t>
  </si>
  <si>
    <t>ΑΙ679906</t>
  </si>
  <si>
    <t>1355,8</t>
  </si>
  <si>
    <t>759-754-757-758-755-756-761-762-764-765-763-760-729-730-731-732-733-735-736-782-734-726-783-781-784-777-776-773-772-790-792-793-794-769-770-771-768-767-738-740-741-742-744-745-746-747-748-749-750-751-752-753</t>
  </si>
  <si>
    <t>ΜΠΑΚΑΛΗ</t>
  </si>
  <si>
    <t>ΑΙ215223</t>
  </si>
  <si>
    <t>753-745-746-747-748-749-750-727-728-729-730-731-732-733-734-735-736-740-754-755-756-757-758-759-781-760-761-762-763-764-765-782-792-793-794-795-742-744</t>
  </si>
  <si>
    <t>ΣΤΑΜΑΤΟΠΟΥΛΟΥ</t>
  </si>
  <si>
    <t>ΑΜ762624</t>
  </si>
  <si>
    <t>1355,2</t>
  </si>
  <si>
    <t>736-756-757-758-759-754-755-760-761-762-763-764-765-729-730-731-732-733-735-734-726-781-782-783-727-728-725-740-741-738-749-746-747-750-745-769-770-776-777-748-790-792-793-784-794-742-744</t>
  </si>
  <si>
    <t>ΔΡΑΚΟΥ</t>
  </si>
  <si>
    <t>ΔΗΜΗΤΡΟΥΛΑ</t>
  </si>
  <si>
    <t>Τ241888</t>
  </si>
  <si>
    <t>1354,7</t>
  </si>
  <si>
    <t>762-729-725-732-757-758-756-755-763-761-764-765-760-783-782-781-751-752-731-730-790-739-727-728-770-748-749-747-746-775-778-779-780-786-784</t>
  </si>
  <si>
    <t>ΑΝΑΣΤΑΣΙΑΔΟΥ</t>
  </si>
  <si>
    <t>ΑΝΔΡΟΝΙΚΗ</t>
  </si>
  <si>
    <t>ΑΖ804865</t>
  </si>
  <si>
    <t>864,6</t>
  </si>
  <si>
    <t>1354,6</t>
  </si>
  <si>
    <t>741-745-746-747-748-749-750-791-792-751-752-753-754-755-756-757-758-759-760-761-762-764-763-765-776-770-767-768-766-726-728-729-730-731-732-733-734-735-736-787-775-778-779-780-781-782-783-784-785-786-790-789-771-772-773-774-738-737-739-742-744-727-725-793-794-795-796-797</t>
  </si>
  <si>
    <t>ΤΖΩΡΤΖΙΔΗ</t>
  </si>
  <si>
    <t>ΣΤΕΦΑΝΙΑ</t>
  </si>
  <si>
    <t>ΙΑΚΩΒΟΣ</t>
  </si>
  <si>
    <t>ΑΕ545957</t>
  </si>
  <si>
    <t>1353,6</t>
  </si>
  <si>
    <t>726-765-764-758-763-760-757-755-759-756-761-762-730-731-736-783-754-781</t>
  </si>
  <si>
    <t>ΒΑΚΑΛΟΠΟΥΛΟΥ</t>
  </si>
  <si>
    <t>ΑΝΤΩΝΙΑ</t>
  </si>
  <si>
    <t>Χ222328</t>
  </si>
  <si>
    <t>1353,4</t>
  </si>
  <si>
    <t>749-745-746-747-748-750-726-729-730-731-732-733-734-735-736-754-755-756-757-758-759-760-761-762-763-764-765-781-782-783</t>
  </si>
  <si>
    <t>ΤΣΙΧΛΗ</t>
  </si>
  <si>
    <t>ΑΕ466749</t>
  </si>
  <si>
    <t>732,6</t>
  </si>
  <si>
    <t>1350,6</t>
  </si>
  <si>
    <t>744-742-773-771-794-784-795-754-758-730-755-756-757-760-759-763-764-765-772</t>
  </si>
  <si>
    <t>ΠΑΡΑΣΚΕΥΟΠΟΥΛΟΥ</t>
  </si>
  <si>
    <t>ΓΙΑΝΝΟΥΛΑ</t>
  </si>
  <si>
    <t>ΑΚ797642</t>
  </si>
  <si>
    <t>1350,3</t>
  </si>
  <si>
    <t>736-734-782-735-760-756-755-757-754-761-759-758-763-762-732-729-730-731-783-781-726-733</t>
  </si>
  <si>
    <t>ΜΠΙΝΤΖΟΣ</t>
  </si>
  <si>
    <t>ΑΚ545029</t>
  </si>
  <si>
    <t>763-732-730-731-729-758-736-757-759-755-761-760-762-726-756-754-783-782-735-734-781-725</t>
  </si>
  <si>
    <t>ΚΑΛΛΙΡΗ</t>
  </si>
  <si>
    <t>ΑΑ077064</t>
  </si>
  <si>
    <t>856,9</t>
  </si>
  <si>
    <t>1349,9</t>
  </si>
  <si>
    <t>758-761-760-763-757-756-755-765-759-754-730-731-732-733-729-736-726-735-782-783-781-734</t>
  </si>
  <si>
    <t>ΔΗΜΗΤΡΙΟΥ</t>
  </si>
  <si>
    <t>ΔΑΦΝΗ</t>
  </si>
  <si>
    <t>ΑΑ427304</t>
  </si>
  <si>
    <t>1349,8</t>
  </si>
  <si>
    <t>749-750-746-745-748-747-776-770-792-793-755-756-757-758-759-760-761-762-763-764-765-726-729-730-731-732-733-754-735-736-734-781-782-783-741-790-794-795-784-785-744-742-771-772-773-738-777-727-728-739-753-751-752-768-767-725-740-769-787-788-778-775-766-786-791-779-780-789-796-797-737-774</t>
  </si>
  <si>
    <t>ΚΑΡΤΑΛΗ</t>
  </si>
  <si>
    <t>ΑΒ130585</t>
  </si>
  <si>
    <t>1349,6</t>
  </si>
  <si>
    <t>753-746-747-748-749-750-745-770-741-767-768-792-793-776-736-754-755-756-757-758-759-760-761-762-763-764-765-726-729-730-732-733-734-735-731-781-782-783-738-751-752-790-794-777-725-727-728</t>
  </si>
  <si>
    <t>ΚΟΛΙΑ</t>
  </si>
  <si>
    <t>ΑΕ652123</t>
  </si>
  <si>
    <t>1345,5</t>
  </si>
  <si>
    <t>732-730-731-729-733-760-756-765-764-762-763-759-761-758-754-755-757-749-746-747-745-750-734-735-781-782-783-794-795-784-785-771-772-773-742-744-770-769-776-777-778-779-780-789-790-787-788-786-775-774-738-739-791-740-751-752-753-797-737</t>
  </si>
  <si>
    <t>ΚΑΨΑΛΗ</t>
  </si>
  <si>
    <t>ΑΗ119651</t>
  </si>
  <si>
    <t>727,1</t>
  </si>
  <si>
    <t>1345,1</t>
  </si>
  <si>
    <t>733-754-760-756-762-732-757-758-759-761-763-755-730-731-729-751-752-776-736-781</t>
  </si>
  <si>
    <t>ΚΟΥΜΠΟΥΛΑ</t>
  </si>
  <si>
    <t>ΔΗΜΗΤΕΡ</t>
  </si>
  <si>
    <t>ΑΜ198290</t>
  </si>
  <si>
    <t>1344,8</t>
  </si>
  <si>
    <t>756-754-757-761-763-755-759-758-765-764-760-762-729-730-731-732-733</t>
  </si>
  <si>
    <t>ΑΝΤΩΝΟΓΙΑΝΝΑΚΗ</t>
  </si>
  <si>
    <t>Χ358676</t>
  </si>
  <si>
    <t>726-783-756-755-759-758-757-754-765-764-763-762-761-760-782-781-729-730-731-732-733-736-735-734-727-728-740-741-738-769-776-777-770-767-768-790-751-752-746-747-748-749-750-745-725-775-789-753-739-780-779-794-795-742-744-784-785-773-772-793-792-791-787-788-797-766-771-737-786-796-774-778</t>
  </si>
  <si>
    <t>ΚΩΝΣΤΑΝΤΙΝΟΥ</t>
  </si>
  <si>
    <t>Χ291371</t>
  </si>
  <si>
    <t>1343,6</t>
  </si>
  <si>
    <t>ΤΡΙΑΝΤΗΣ</t>
  </si>
  <si>
    <t>ΑΜ986453</t>
  </si>
  <si>
    <t>724,9</t>
  </si>
  <si>
    <t>1342,9</t>
  </si>
  <si>
    <t>783-782-735-781-730-731-732-729-734-755-756-757-758-759-760-761-762-764-765-726-736-754-763-733-790</t>
  </si>
  <si>
    <t>ΝΑΣΙΟΥ</t>
  </si>
  <si>
    <t>ΑΗ538577</t>
  </si>
  <si>
    <t>1342,6</t>
  </si>
  <si>
    <t>732-729-733-764-765-756-755-754-730-731-760-761-763-757-758-759-762-726-736-794-795</t>
  </si>
  <si>
    <t>ΝΙΚΟΛΙΝΑ</t>
  </si>
  <si>
    <t>ΣΤΑΥΡΟΣ</t>
  </si>
  <si>
    <t>Χ833810</t>
  </si>
  <si>
    <t>621-620-617-618-619-608-760-758-726-755-756-754-757-734-735-732-762-763-764-765-761-759-733-729-730</t>
  </si>
  <si>
    <t>ΜΗΤΣΙΑΚΗ</t>
  </si>
  <si>
    <t>ΠΗΝΕΛΟΠΗ</t>
  </si>
  <si>
    <t>Τ057832</t>
  </si>
  <si>
    <t>723,8</t>
  </si>
  <si>
    <t>1341,8</t>
  </si>
  <si>
    <t>764-765-782-783-781-735-756-760-729-733-754-736-755-757-762-761-759-758-734-726-730-731</t>
  </si>
  <si>
    <t>ΤΕΛΙΟΣ</t>
  </si>
  <si>
    <t>ΧΡΥΣΟΒΑΛΑΝΤΗΣ</t>
  </si>
  <si>
    <t>ΑΙ864961</t>
  </si>
  <si>
    <t>1341,5</t>
  </si>
  <si>
    <t>745-746-747-748-749-750-770-776-787-788-767-768-790-741-751-752-753-738-739-791-766-737-799-793-725-769-797-727-728-726-729-730-731-732-733-734-735-754-755-756-757-758-759-760-761-762-763-764-665-781-782-783-775-789-780-772-777-778-794-795-796-742-744-784-785-771-773-774</t>
  </si>
  <si>
    <t>ΤΣΙΓΑΡΑΣ</t>
  </si>
  <si>
    <t>ΑΝ566990</t>
  </si>
  <si>
    <t>758-756-757-755-754-761-765-781-783-736-760-730-763-762-782-764-759-726-729-731-732-733-735-770-778</t>
  </si>
  <si>
    <t>ΤΟΥΡΛΙΔΑ</t>
  </si>
  <si>
    <t>Χ627744</t>
  </si>
  <si>
    <t>1339,6</t>
  </si>
  <si>
    <t>760-757-755-756-764-765-763-761-754-758-762-759-735-732-729</t>
  </si>
  <si>
    <t>ΣΤΑΝΤΖΟΣ</t>
  </si>
  <si>
    <t>ΕΥΣΤΡΑΤΙΟΣ</t>
  </si>
  <si>
    <t>ΑΚ765624</t>
  </si>
  <si>
    <t>721,6</t>
  </si>
  <si>
    <t>ΘΕΟΔΩΡΑΚΑΚΗΣ</t>
  </si>
  <si>
    <t>ΙΣΙΔΩΡΟΣ</t>
  </si>
  <si>
    <t>Χ023900</t>
  </si>
  <si>
    <t>882,2</t>
  </si>
  <si>
    <t>1339,2</t>
  </si>
  <si>
    <t>783-781-782-735-726-760-758-757-754-763-759-755-756-761-762-736-732-733-734-730-731-729-764-765</t>
  </si>
  <si>
    <t>ΤΣΕΚΕΡΗ</t>
  </si>
  <si>
    <t>ΠΕΡΙΚΛΗΣ</t>
  </si>
  <si>
    <t>ΑΚ006763</t>
  </si>
  <si>
    <t>1338,4</t>
  </si>
  <si>
    <t>756-757-755-754-761-759-763-758-764-765-760-762-732-726-783-782-781-742-744-779-780-789</t>
  </si>
  <si>
    <t>ΛΟΥΤΣΗ</t>
  </si>
  <si>
    <t>ΠΕΤΡΟ</t>
  </si>
  <si>
    <t>ΑΝ506013</t>
  </si>
  <si>
    <t>904,2</t>
  </si>
  <si>
    <t>1338,2</t>
  </si>
  <si>
    <t>782-760-764-765-729-730-731-732-733-735-736-754-755-756-757-758-761-759-762-763-789</t>
  </si>
  <si>
    <t>ΒΕΣΚΟΥΚΗ</t>
  </si>
  <si>
    <t>Τ104664</t>
  </si>
  <si>
    <t>729-730-731-732-735-736-755-756-757-758-759-760-761-762-763-764-765</t>
  </si>
  <si>
    <t>ΜΠΟΝΟΥ</t>
  </si>
  <si>
    <t>Φ236016</t>
  </si>
  <si>
    <t>1337,4</t>
  </si>
  <si>
    <t>760-757-759-736-726-732-734-730-731-733-738-754-755-756-761-762-776-781-783-750-746-747-748-749-727-728-751-752-753-769-770-777-782-790</t>
  </si>
  <si>
    <t>ΠΑΝΑΓΙΩΤΟΓΛΟΥ</t>
  </si>
  <si>
    <t>ΒΗΘΛΕΕΜ</t>
  </si>
  <si>
    <t>ΑΗ475077</t>
  </si>
  <si>
    <t>782-735-754-736-758-730-781-783-755-756-757-760-765-763-761-762-759-764-731-732-729-726-733-734-745-746-747-748-749-750-794-795</t>
  </si>
  <si>
    <t>ΕΥΣΤΑΘΙΟΥ</t>
  </si>
  <si>
    <t>ΑΝ659762</t>
  </si>
  <si>
    <t>1335,9</t>
  </si>
  <si>
    <t>782-735-781-759-756-762-761-733-760-732-783-734-730-731-736-754-755-757-758-765-764-763</t>
  </si>
  <si>
    <t>ΓΙΑΛΑΜΑΣ</t>
  </si>
  <si>
    <t>ΕΥΘΥΜΙΟΣ</t>
  </si>
  <si>
    <t>ΑΗ621281</t>
  </si>
  <si>
    <t>746,9</t>
  </si>
  <si>
    <t>1334,9</t>
  </si>
  <si>
    <t>758-731-730-756-763-754-755-761-760-729-733-757-732-759</t>
  </si>
  <si>
    <t>ΨΑΡΡΑΣ</t>
  </si>
  <si>
    <t>Σ196181</t>
  </si>
  <si>
    <t>734-726-729-730-731-732-733-735-736-754-755-756-757-758-759-760-761-762-763-764-765-779-781-782-783-794-795</t>
  </si>
  <si>
    <t>ΣΙΟΥΤΗ</t>
  </si>
  <si>
    <t>ΑΣΠΑΣΙΑ</t>
  </si>
  <si>
    <t>ΑΖ609629</t>
  </si>
  <si>
    <t>764-765-757-755-758-763-760-756-781-783-735-782-762-761-736-726-754-732-759-729-730-731-733-734</t>
  </si>
  <si>
    <t>ΚΑΡΑΚΟΛΙΟΥ</t>
  </si>
  <si>
    <t>Χ268799</t>
  </si>
  <si>
    <t>1334,1</t>
  </si>
  <si>
    <t>747-746-748-749-750-745-741-792-793-753-767-768-776-770-751-752-797-791-737-790-725-726-727-728-729-730-731-732-733-734-735-736-738-739-740-742-744-754-756-755-757-758-759-761-763-764-765-766-781-782-783-774-775-777-769-771-772-773-784-785-796-795-794-789-788-787-786-780-779-778</t>
  </si>
  <si>
    <t>ΣΥΜΕΩΝ</t>
  </si>
  <si>
    <t>Σ513496</t>
  </si>
  <si>
    <t>716,1</t>
  </si>
  <si>
    <t>726-760-757-763-758-756-755-736-790</t>
  </si>
  <si>
    <t>ΣΤΕΡΓΙΟΥΛΑ</t>
  </si>
  <si>
    <t>ΚΩΣΤΑΝΤΙΝΟΣ</t>
  </si>
  <si>
    <t>Φ133715</t>
  </si>
  <si>
    <t>782-735-755-754-756-761-757-763-783-760-759-758-781-732-762</t>
  </si>
  <si>
    <t>ΑΘΑΝΑΣΟΠΟΥΛΟΥ</t>
  </si>
  <si>
    <t>ΕΥΔΟΚΙΑ</t>
  </si>
  <si>
    <t>Σ536969</t>
  </si>
  <si>
    <t>744,7</t>
  </si>
  <si>
    <t>1332,7</t>
  </si>
  <si>
    <t>730-731-729-757-759-756-732-758-754-761-755-760-762-763-733-764-765-781-783-735-782-736-734-726</t>
  </si>
  <si>
    <t>ΔΙΑΜΑΝΤΙΔΟΥ</t>
  </si>
  <si>
    <t>ΑΜ144454</t>
  </si>
  <si>
    <t>760-726-758-757-755-754-756-736-759-763-782-781-783-765-764-732-734-761-735-762-730-729-731-733</t>
  </si>
  <si>
    <t>ΚΟΥΜΕΝΤΣΙΟΥ</t>
  </si>
  <si>
    <t>ΑΚ885645</t>
  </si>
  <si>
    <t>860,2</t>
  </si>
  <si>
    <t>1331,2</t>
  </si>
  <si>
    <t>797-737-753-749-746-748-747-745-754-792-793-736-730-782-781-757-756-755-760-765-761-762-763-783-759-764-732-726-735-731-729-733-734-750</t>
  </si>
  <si>
    <t>ΓΟΥΝΑΡΙΔΟΥ</t>
  </si>
  <si>
    <t>ΑΜ394219</t>
  </si>
  <si>
    <t>767-768-791-741-746-747-750-749-748-751-792-793-753-737-797-775-770-776-766-738-725-739-790-787-788-734-727-728-769-740-777-742-744-794-795-773-772-771-785-784-726-760-730-731-782-783-755-756-757-758-759-762-736-735-729-732-764-765-774-789-796-779-786-780-778</t>
  </si>
  <si>
    <t>ΚΑΛΑΜΠΟΚΗ</t>
  </si>
  <si>
    <t>ΑΝ 288497</t>
  </si>
  <si>
    <t>844,8</t>
  </si>
  <si>
    <t>1329,8</t>
  </si>
  <si>
    <t>754-758-749-730-728-755-756-757-782-760-752-767-748-746-776-781-765-759-761-762-763-794-751-750-747-725-768-792-793-790-777-727-770-769-753-783-726-729-731-732-764-771-772-773-784</t>
  </si>
  <si>
    <t>ΚΟΥΤΡΕΛΑΚΟΥ</t>
  </si>
  <si>
    <t>Φ285921</t>
  </si>
  <si>
    <t>1329,4</t>
  </si>
  <si>
    <t>769-758-726-755-756-757-759-761-762-763-754-730-729-731-732-736-733-735-782-783-781</t>
  </si>
  <si>
    <t>ΜΙΧΑΗΛΙΔΟΥ</t>
  </si>
  <si>
    <t>ΟΛΓΑ</t>
  </si>
  <si>
    <t>ΑΖ576163</t>
  </si>
  <si>
    <t>1328,8</t>
  </si>
  <si>
    <t>725-735-736-782-783-734-781-760-756-761-754-757-764-765-755-759-726-758-763-729-732-762-730-731</t>
  </si>
  <si>
    <t>ΔΗΜΟΛΕΑ</t>
  </si>
  <si>
    <t>ΦΛΩΡΙΑΝ</t>
  </si>
  <si>
    <t>ΝΑΠΟΛΕΩΝ</t>
  </si>
  <si>
    <t>ΑΚ820616</t>
  </si>
  <si>
    <t>1328,3</t>
  </si>
  <si>
    <t>754-755-756-760-758-762-757-761-759-763-764-765-729-730-731-732-733-734-735-736-726-781-782-783-794-795-738-742-744-784-785-772-773-771-787-788-792-793-778-779-780-774-775-745-746-747-748-749-750-766-770-769</t>
  </si>
  <si>
    <t>ΤΗΛΙΑΚΟΥ</t>
  </si>
  <si>
    <t>ΝΙΚΟΛΕΤΑ-ΓΕΩΡΓΙΑ-ΚΑΛΛΙΟΠΗ</t>
  </si>
  <si>
    <t>ΑΝ546186</t>
  </si>
  <si>
    <t>1328,2</t>
  </si>
  <si>
    <t>732-762-729-730-731-733-735-736-754-755-756-757-758-759-760-761-763-764-765-781-782-783-726-734</t>
  </si>
  <si>
    <t>ΣΥΝΟΔΙΝΟΥ</t>
  </si>
  <si>
    <t>ΑΚΡΙΒΗ-ΜΑΡΙΑ</t>
  </si>
  <si>
    <t>Χ087260</t>
  </si>
  <si>
    <t>800,8</t>
  </si>
  <si>
    <t>1327,8</t>
  </si>
  <si>
    <t>726-733-754-756-761-759-765-764-763-760-755-730-729-731-732-757-758-762-736-735-734-745-746-747-748-749-750-781-782-783</t>
  </si>
  <si>
    <t>ΠΑΠΑΥΓΕΡΗ</t>
  </si>
  <si>
    <t>Χ982122</t>
  </si>
  <si>
    <t>1327,4</t>
  </si>
  <si>
    <t>726-761-764-765-760-755-756-757-758-759-754-729-730-731-732-763-733-762-783-781-782-734-735-736</t>
  </si>
  <si>
    <t>ΙΩΑΝΝΟΥ</t>
  </si>
  <si>
    <t>ΒΑΓΓΕΛΗ</t>
  </si>
  <si>
    <t>ΑΚ654522</t>
  </si>
  <si>
    <t>1325,3</t>
  </si>
  <si>
    <t>725-751-752-727-728-777-775-740-766-769-776-790-738-739-741-753-767-768-770-746-747-748-749-750-792-793-726-730-731-732-734-735-736-755-756-757-758-759-760-761-763-762-764-765-783-729-791-797-795-794-742-744-771-772-773-796-789-788-787-786-782-784-780-779-778-774-785-737</t>
  </si>
  <si>
    <t>ΡΕΝΤΙΦΗ</t>
  </si>
  <si>
    <t>ΕΥΘΥΜΙΑ</t>
  </si>
  <si>
    <t>ΘΕΟΔΟΣΙΟΣ</t>
  </si>
  <si>
    <t>Τ404812</t>
  </si>
  <si>
    <t>720,5</t>
  </si>
  <si>
    <t>1324,5</t>
  </si>
  <si>
    <t>734-736-758-754-755-756-757-761</t>
  </si>
  <si>
    <t>ΧΟΥΛΙΑΡΑ</t>
  </si>
  <si>
    <t>Φ118321</t>
  </si>
  <si>
    <t>706,2</t>
  </si>
  <si>
    <t>1324,2</t>
  </si>
  <si>
    <t>754-736-758-730-755-756-757-760-782-765-759-761-762-763-781-731-734-764-783-726-729-732-733-735</t>
  </si>
  <si>
    <t>ΚΩΝΣΤΑΝΤΙΝΙΔΟΥ</t>
  </si>
  <si>
    <t>Χ951166</t>
  </si>
  <si>
    <t>ΓΙΩΤΗ</t>
  </si>
  <si>
    <t>ΧΡΥΣΑΝΘΗ</t>
  </si>
  <si>
    <t>Χ211219</t>
  </si>
  <si>
    <t>1321,5</t>
  </si>
  <si>
    <t>736-734-733-735-754-755-756-757-758-759-760-761-762-763-764-765-781-782-783-726-729-730-731-732</t>
  </si>
  <si>
    <t>ΣΑΛΗΚΥΡΙΑΚΗΣ</t>
  </si>
  <si>
    <t>ΣΤΑΜΑΤΙΟΣ</t>
  </si>
  <si>
    <t>ΑΚ266526</t>
  </si>
  <si>
    <t>1320,6</t>
  </si>
  <si>
    <t>737-728-730-736-740-742-744-746-748-749-752-754-758-755-756-757-760-761-762-763-765-767-776-781-782-794-797-793</t>
  </si>
  <si>
    <t>ΤΟΜΠΟΥΛΙΔΟΥ</t>
  </si>
  <si>
    <t>Π045580</t>
  </si>
  <si>
    <t>730,4</t>
  </si>
  <si>
    <t>1318,4</t>
  </si>
  <si>
    <t>735-736-754-781-782-783-755-756-757-759-758-760-761-762-763-764-765-733-734</t>
  </si>
  <si>
    <t>ΣΤΑΘΟΠΟΥΛΟΥ</t>
  </si>
  <si>
    <t>ΝΙΚΟΛΕΤΤΑ</t>
  </si>
  <si>
    <t>Χ710433</t>
  </si>
  <si>
    <t>1318,3</t>
  </si>
  <si>
    <t>762-754-758-736-760-755-730-756-757-782-765-763-759-734-761-781-764-783-732-731-729-726-749-738-776-728-794-746-748-742-744-747-772-773-784-727-750-745-777-752-790-771-740-769-792-793-725-741-753-768-767</t>
  </si>
  <si>
    <t>ΚΟΥΡΤΑΛΗ</t>
  </si>
  <si>
    <t>ΑΚ357646</t>
  </si>
  <si>
    <t>832,7</t>
  </si>
  <si>
    <t>1317,7</t>
  </si>
  <si>
    <t>777-728-727-740-725-775-752-751-736-758-730-756-757-755-760-765-759-761-762-763-764-781-783-729-726-731-732-733-734-735-754-776-766</t>
  </si>
  <si>
    <t>ΔΑΜΑΛΑ</t>
  </si>
  <si>
    <t>ΧΡΥΣΟΣΘΕΝΗΣ</t>
  </si>
  <si>
    <t>Χ498979</t>
  </si>
  <si>
    <t>1317,5</t>
  </si>
  <si>
    <t>796-794-784-786-774-773-772-766-768-752-751-753-749-748-746-747-744-740-728-730-736-754-755-756-757-758</t>
  </si>
  <si>
    <t>ΡΗΓΑΤΟΣ</t>
  </si>
  <si>
    <t>ΓΕΡΑΣΙΜΟΣ</t>
  </si>
  <si>
    <t>ΑΜ940436</t>
  </si>
  <si>
    <t>729,3</t>
  </si>
  <si>
    <t>1317,3</t>
  </si>
  <si>
    <t>786-732-725-736-735-734-733-759-758-757-756-754-755-731-730-729-726-765-764-763-762-761-760-783-782-781-750-749-748-747-746-745-744-740-728-727-738-739-778-779-780-766-789-796-775-776-751-752-753-741-737-770-769-768-767-774-773-772-785-784-777-771-742-787-788-790-791-792-793-794-795</t>
  </si>
  <si>
    <t>ΠΑΛΟΥΚΗ</t>
  </si>
  <si>
    <t>ΑΗ550322</t>
  </si>
  <si>
    <t>728,2</t>
  </si>
  <si>
    <t>1316,2</t>
  </si>
  <si>
    <t>782-735-783-781-736-760-758-756-757-755-761-759-763-762-729-726-732-733-731-730-734-754-764-765</t>
  </si>
  <si>
    <t>ΜΠΟΥΜΠΑΛΗ</t>
  </si>
  <si>
    <t>ΑΕ237688</t>
  </si>
  <si>
    <t>1316,1</t>
  </si>
  <si>
    <t>756-758-736-757-726-755-782-760-759-763-762-761-765-729-764-731-732-783-735-730-734</t>
  </si>
  <si>
    <t>ΖΑΡΑΓΚΑ</t>
  </si>
  <si>
    <t>ΤΡΙΑΔΑ</t>
  </si>
  <si>
    <t>ΑΚ262814</t>
  </si>
  <si>
    <t>1315,8</t>
  </si>
  <si>
    <t>754-758-757-756-755-759-760-761-764-765-763-762-726-729-730-731-732-735-736-733-781-782-783-727-728-738-740-745-770-776-797-725-739-744-742-741-746-747-751-748-750-749-752-753-766-767-769-768-771-773-774-775-777-779-780-785-786-787-788-789-790-792-793-794-795-796-791-734-737-772-778</t>
  </si>
  <si>
    <t>ΘΕΟΔΩΡΟΠΟΥΛΟΥ</t>
  </si>
  <si>
    <t>ΑΜ112799</t>
  </si>
  <si>
    <t>914,1</t>
  </si>
  <si>
    <t>1315,1</t>
  </si>
  <si>
    <t>736-760-756-757-782-761-759-758-763-764-765-755-729</t>
  </si>
  <si>
    <t>ΠΑΝΑΓΙΩΤΟΠΟΥΛΟΥ</t>
  </si>
  <si>
    <t>ΠΑΝΤΕΛΕΗΜΩΝ</t>
  </si>
  <si>
    <t>ΑΚ102933</t>
  </si>
  <si>
    <t>756-755-758-759-754-757-760-761-762-763-765</t>
  </si>
  <si>
    <t>ΛΕΝΤΖΗ</t>
  </si>
  <si>
    <t>ΕΛΕΥΘΕΡΙΑ</t>
  </si>
  <si>
    <t>ΑΚ110079</t>
  </si>
  <si>
    <t>760-782-735-736-783-781-761-762-732-757-734-754-755-759-758-756-730-731-763-764-765-733-729-726</t>
  </si>
  <si>
    <t>ΠΑΝΤΩΤΗ</t>
  </si>
  <si>
    <t>ΣΩΤΗΡΙΑ</t>
  </si>
  <si>
    <t>ΑΜ923000</t>
  </si>
  <si>
    <t>1314,7</t>
  </si>
  <si>
    <t>784-794-737-773-771-772-779-742-744-740-753-755-769-776-777-793-741-736-738-739-745-746-747-749-750-748-734-735-751-752-756-757-758-759-760-761-763-764-765-766-767-768-762-774-775-778-780-781-782-783-785-786-787-788-789-790-791-795-796-725-726-727-728-729-730-731-732-733</t>
  </si>
  <si>
    <t>ΤΣΕΛΙΚΗΣ</t>
  </si>
  <si>
    <t>ΒΑΣΙΛΗΣ</t>
  </si>
  <si>
    <t>ΑΗ137516</t>
  </si>
  <si>
    <t>656,7</t>
  </si>
  <si>
    <t>760-732-759-762-735-761-782-756-757-751-763-758-754-755-765-764-733-731-730-729-726-783-781-776-777-775-752</t>
  </si>
  <si>
    <t>ΣΟΥΛΕΛΕΣ</t>
  </si>
  <si>
    <t>Χ799553</t>
  </si>
  <si>
    <t>742-744-771-772-773-784-785-794-795-729-730-731-732-734-735-736-754-755-756-758-759-760-761-762-763-764-765-781-782-783</t>
  </si>
  <si>
    <t>ΤΙΤΑΚΗ</t>
  </si>
  <si>
    <t>ΕΛΙΣΣΑΒΕΤ</t>
  </si>
  <si>
    <t>ΑΖ009546</t>
  </si>
  <si>
    <t>1312,9</t>
  </si>
  <si>
    <t>760-761-757-756-755-759-754-764-765-763-758-762-732-726-729-730-731-783-782-781-736-735-733-742-744</t>
  </si>
  <si>
    <t>ΚΑΡΑΦΕΡΗ</t>
  </si>
  <si>
    <t>ΑΖ580848</t>
  </si>
  <si>
    <t>1311,8</t>
  </si>
  <si>
    <t>754-758-760-730-736-755-763-756-757-759-761-762-765</t>
  </si>
  <si>
    <t>ΚΟΛΙΟΥ</t>
  </si>
  <si>
    <t>ΓΡΗΓΟΡΙΟΣ</t>
  </si>
  <si>
    <t>Τ861343</t>
  </si>
  <si>
    <t>752-751-725-728-727-756-765-764-754-736-758-749-730-755-757-760-782-776-767-748-746-740-761-762-763-781-741-768-770-790-745-747-738-731-732-734-733-735-777-783-769-792-793-759-753-750-726-744-742-771-772-773-784-794</t>
  </si>
  <si>
    <t>ΝΑΚΟΥ</t>
  </si>
  <si>
    <t>ΜΕΤΑΞΙΑ-ΜΑΡΙΑΜ</t>
  </si>
  <si>
    <t>Χ374861</t>
  </si>
  <si>
    <t>1310,8</t>
  </si>
  <si>
    <t>738-729-733-755-756-757-758-759</t>
  </si>
  <si>
    <t>ΤΑΜΠΑΚΗΣ</t>
  </si>
  <si>
    <t>ΑΝ066808</t>
  </si>
  <si>
    <t>1310,7</t>
  </si>
  <si>
    <t>760-726-729-730-731-732-733-734-735-736-754-755-756-757-758-759-761-762-763-764-765-781-782-783-738</t>
  </si>
  <si>
    <t>ΠΛΙΩΤΑ</t>
  </si>
  <si>
    <t>ΑΜ082197</t>
  </si>
  <si>
    <t>1310,1</t>
  </si>
  <si>
    <t>736-732-733-762-754-757-756-758-759-763-764-765-782-760-755-735-729-734-761-731-730-783-781-726</t>
  </si>
  <si>
    <t>ΣΤΙΒΑΚΤΑΚΗ</t>
  </si>
  <si>
    <t>ΦΩΤΙΟΣ</t>
  </si>
  <si>
    <t>ΑΑ134002</t>
  </si>
  <si>
    <t>1309,4</t>
  </si>
  <si>
    <t>726-735-783-757-758-760-754-755-763-736-761</t>
  </si>
  <si>
    <t>ΧΑΝΙΩΤΟΥ</t>
  </si>
  <si>
    <t>Χ122325</t>
  </si>
  <si>
    <t>1308,6</t>
  </si>
  <si>
    <t>756-758-757-755-760-783-763</t>
  </si>
  <si>
    <t>ΤΡΙΓΚΑ</t>
  </si>
  <si>
    <t>ΑΚ983172</t>
  </si>
  <si>
    <t>768-767-784-794-747-750-746-749-748-745-776-741-760-732-729-764-762-783-734-782-731-759-765-761-763-733-736-754-757-758-730-755-756-781-726-735-751-752-770-753-790-797-737-766-775-777-773-772-742-744-791-792-793-725-727-728-771-738-739-786-788-787-796-795-780-779-789-774-778-740-769-785</t>
  </si>
  <si>
    <t>ΣΑΒΒΙΔΗΣ</t>
  </si>
  <si>
    <t>ΑΒ888663</t>
  </si>
  <si>
    <t>865,7</t>
  </si>
  <si>
    <t>1306,7</t>
  </si>
  <si>
    <t>ΝΤΑΛΛΑ</t>
  </si>
  <si>
    <t>Φ321862</t>
  </si>
  <si>
    <t>1306,3</t>
  </si>
  <si>
    <t>790-751-752-770-739-776-729-730-731-732-733-754-755-756-757-758-759-760-761-762-763-764-765-782-783-726-725-727-728-740-741-746-747-748-749-750-767-768-781</t>
  </si>
  <si>
    <t>ΑΝΔΡΙΑΝΑΚΟΥ</t>
  </si>
  <si>
    <t>ΗΡΑΚΛΗΣ</t>
  </si>
  <si>
    <t>ΑΖ011030</t>
  </si>
  <si>
    <t>1305,6</t>
  </si>
  <si>
    <t>783-781-726-756-758-759-764-765-761-735-736-757-763-760-782-754-755-729-730-731-732-762</t>
  </si>
  <si>
    <t>ΡΟΥΜΕΛΙΩΤΗ</t>
  </si>
  <si>
    <t>ΑΝ522230</t>
  </si>
  <si>
    <t>1305,5</t>
  </si>
  <si>
    <t>736-755-760-754-764-765-782-758-730-731-757-756-732-762-734-761-781-759-763-783-735-733-729-726</t>
  </si>
  <si>
    <t>ΣΠΥΡΟΥ</t>
  </si>
  <si>
    <t>Χ478757</t>
  </si>
  <si>
    <t>1304,7</t>
  </si>
  <si>
    <t>752-753-770-776-793-762-754-741-747-763-783-775-732-767-734-736-740-729-750-725-782-794-746-788-769-726-730-735-739-727-768-733-738-748-755-728-777-781-731-792-745-749-757-760-756-759-758-761-764-766-765-787</t>
  </si>
  <si>
    <t>ΜΑΝΤΟΥΔΙΩΤΟΥ</t>
  </si>
  <si>
    <t>Χ429243</t>
  </si>
  <si>
    <t>1304,1</t>
  </si>
  <si>
    <t>776-770-757-736-746-748-749-762-782-730-755-790-794-750-758-744</t>
  </si>
  <si>
    <t>ΝΤΑΣΗ</t>
  </si>
  <si>
    <t>Φ058939</t>
  </si>
  <si>
    <t>1303,7</t>
  </si>
  <si>
    <t>732-733-755-764-765-756-762-757-754-736-761-758-729-763-759</t>
  </si>
  <si>
    <t>ΜΠΑΡΜΠΟΥΝΗ</t>
  </si>
  <si>
    <t>ΑΙ475836</t>
  </si>
  <si>
    <t>1302,1</t>
  </si>
  <si>
    <t>790-776-770-754-758-736-755-756-757-760-761-763-729-764-765-730</t>
  </si>
  <si>
    <t>ΜΙΧΑΗΛΙΔΗΣ</t>
  </si>
  <si>
    <t>ΛΕΩΝΙΔΑΣ</t>
  </si>
  <si>
    <t>ΑΙ132754</t>
  </si>
  <si>
    <t>1300,9</t>
  </si>
  <si>
    <t>ΞΥΜΙΤΟΥΔΗ</t>
  </si>
  <si>
    <t>Χ906798</t>
  </si>
  <si>
    <t>898,7</t>
  </si>
  <si>
    <t>1299,7</t>
  </si>
  <si>
    <t>770-776-790-745-746-747-748-749-750-751-752-729-730-731-732-733-734-735-736-741-753-754-755-756-757-758-759-760-761-762-763-764-765-767-768-769-777-781-782-783-792-793-794-771-772-742-744-738-739-740-737-727-728-724-797</t>
  </si>
  <si>
    <t>ΚΟΛΟΒΟΣ</t>
  </si>
  <si>
    <t>Χ877894</t>
  </si>
  <si>
    <t>696,3</t>
  </si>
  <si>
    <t>1298,3</t>
  </si>
  <si>
    <t>784-785-794-795-771-772-773-754-755-756-757-758-759-760-761-762-763-764-765-729-730-731-732-781-782-783-726-770-746-747-748-749-750-776-790-787-788-789-778-779-780-777-797-769-727-728-752-751-753-767-768-792-793-775-766-725-791-786-774-796</t>
  </si>
  <si>
    <t>ΒΑΣΙΛΑΚΗ</t>
  </si>
  <si>
    <t>ΜΑΡΙΝΟΣ</t>
  </si>
  <si>
    <t>ΑΚ116707</t>
  </si>
  <si>
    <t>678,7</t>
  </si>
  <si>
    <t>1296,7</t>
  </si>
  <si>
    <t>760-756-754-761-755-758-757</t>
  </si>
  <si>
    <t>ΝΑΤΣΗ</t>
  </si>
  <si>
    <t>ΑΛΜΠΕΡΤ</t>
  </si>
  <si>
    <t>ΑΝΔΡΕΑ</t>
  </si>
  <si>
    <t>ΑΙ049681</t>
  </si>
  <si>
    <t>707,3</t>
  </si>
  <si>
    <t>1295,3</t>
  </si>
  <si>
    <t>ΜΑΚΡΗΣ</t>
  </si>
  <si>
    <t>ΕΥΣΤΑΘΙΟΣ</t>
  </si>
  <si>
    <t>ΑΖ123173</t>
  </si>
  <si>
    <t>1295,2</t>
  </si>
  <si>
    <t>754-735-758-782-781-755</t>
  </si>
  <si>
    <t>ΜΠΑΣΙΟΥ</t>
  </si>
  <si>
    <t>ΓΛΥΚΕΡΙΑ</t>
  </si>
  <si>
    <t>ΑΒ093649</t>
  </si>
  <si>
    <t>1292,9</t>
  </si>
  <si>
    <t>775-752-751-725-727-728-745-746-747-748-749-750-767-768-729-730-731-732-733-734-735-736-741-754-755-756-757-758-759-760-761-762-763-764-765-766-770-776-782-783-791-792-793-797-726-738-739-740-742-744-737-753-769-771-772-773-774-777-778-779-780-781-784-785-786</t>
  </si>
  <si>
    <t>ΚΑΜΑΤΣΟΥ</t>
  </si>
  <si>
    <t>Χ918281</t>
  </si>
  <si>
    <t>815,1</t>
  </si>
  <si>
    <t>1291,1</t>
  </si>
  <si>
    <t>765-764-760-756-757-754-761-762-763-759-758-755-736-735-733-734-783-782-781-774</t>
  </si>
  <si>
    <t>ΣΙΔΕΡΗ</t>
  </si>
  <si>
    <t>Χ166423</t>
  </si>
  <si>
    <t>1290,2</t>
  </si>
  <si>
    <t>736-726-783-758-757-756-755-763-759-729-760-761-730-732-762-764-765</t>
  </si>
  <si>
    <t>ΑΡΓΥΡΟΠΟΥΛΟΥ</t>
  </si>
  <si>
    <t>Χ478386</t>
  </si>
  <si>
    <t>1289,1</t>
  </si>
  <si>
    <t>754-736-758-755-756-757-760-730-765-728-749-759-761-762-763-764-770-781-782-729-726-732-733-776-794</t>
  </si>
  <si>
    <t>ΚΑΡΑΓΙΑΝΝΗ</t>
  </si>
  <si>
    <t>ΑΑ311133</t>
  </si>
  <si>
    <t>1286,8</t>
  </si>
  <si>
    <t>752-751-775-725-766-768-767-747-750-746-749-748-745-728-727-741-740-739-738-737-753-770-776-777-790-791-792-793-769-794-795-784-785-744-742-773-772-771-774-797-796-787-788-789-786-778-779-780-782-783-781-754-755-756-757-758-759-760-761-762-763-764-765-729-730-731-732-733-734-735-736-726</t>
  </si>
  <si>
    <t>ΛΑΓΩΝΙΚΑΚΟΥ</t>
  </si>
  <si>
    <t>ΑΑ446715</t>
  </si>
  <si>
    <t>1285,4</t>
  </si>
  <si>
    <t>726-727-728-729-730-731-732-733-734-735-736-744-745-746-747-748-749-750-751-752-754-755-756-757-758-759-760-761-762-763-764-765-766-769-770-771-772-773-775-777-778-779-780-781-782-783-784-785-786-787-788-789-793-794-795-796</t>
  </si>
  <si>
    <t>ΦΥΡΟΓΕΝΗ</t>
  </si>
  <si>
    <t>Χ598979</t>
  </si>
  <si>
    <t>782-754-736-756-758-755-735-734-757-761-760-759-762-732-765-764-763-729-731-733-730-781-726-783</t>
  </si>
  <si>
    <t>ΜΑΣΤΡΟΓΙΑΝΝΗ</t>
  </si>
  <si>
    <t>ΑΜ298608</t>
  </si>
  <si>
    <t>1284,9</t>
  </si>
  <si>
    <t>737-754-736-758-730-749-760-782-755-756-757-728-765-776-781-752-759-761-762-763-746-748-767-744-742-740-794-753-772-773-783-784-751-731-747-764-768-770-734-738-741-790-777-725-726-727-729-732-792-793-733-735-745-739-769-771-750</t>
  </si>
  <si>
    <t>ΖΑΡΚΙΝΟΥ - ΠΛΑΤΗ</t>
  </si>
  <si>
    <t>Χ500122</t>
  </si>
  <si>
    <t>933,9</t>
  </si>
  <si>
    <t>1283,9</t>
  </si>
  <si>
    <t>782-736-783-735-762-760-761-756-757-758-755-765-764-759-763-781-754</t>
  </si>
  <si>
    <t>ΣΑΚΕΛΛΑΡΙΟΥ</t>
  </si>
  <si>
    <t>ΑΖ283120</t>
  </si>
  <si>
    <t>1283,5</t>
  </si>
  <si>
    <t>754-736-758-730-760-755-756-794-757-782-749-795-728-738-740-744-746-769-767-768-771-772-773-781-783-784-785-790-792-793-725-726-727-729-731-732-733-734-735-737-739-741-742-745-747-748-750-751-752-753-759-761-762-763-764-765-766-770-774-775-776-777-778-779-780-786-787-788-789-791-796-797</t>
  </si>
  <si>
    <t>ΤΑΡΑΙ</t>
  </si>
  <si>
    <t>ΣΙΛΒΙ</t>
  </si>
  <si>
    <t>ΑΣΤΡΙΤ</t>
  </si>
  <si>
    <t>ΑΚ840794</t>
  </si>
  <si>
    <t>1282,3</t>
  </si>
  <si>
    <t>757-760-761-755-756-759-758-762-763-754-730-731-736-764-765</t>
  </si>
  <si>
    <t>ΚΩΣΤΟΥΛΑΣ</t>
  </si>
  <si>
    <t>ΑΚ692373</t>
  </si>
  <si>
    <t>1281,8</t>
  </si>
  <si>
    <t>776-729-730-731-726-732-733-734-735-736-754-755-756-757-758-759-760-761-762-763-764-765-781-782-783</t>
  </si>
  <si>
    <t>ΚΑΡΑΚΩΣΤΑ</t>
  </si>
  <si>
    <t>ΑΕ728515</t>
  </si>
  <si>
    <t>1281,5</t>
  </si>
  <si>
    <t>725-728-727-775-751-752-739-746-747-748-749-750-776-777-745-770-790-769-753-754-758-757-756-755-759-760-761-762-763-764-765-729-730-731-732-733-734-735-736-726-781-782-783-792-793-797-767-768-741-738-737-740-766-791-794-795-742-744-771-773-772-784</t>
  </si>
  <si>
    <t>ΚΩΣΤΗ</t>
  </si>
  <si>
    <t>ΠΑΝΤΕΛΗΣ</t>
  </si>
  <si>
    <t>ΑΚ844668</t>
  </si>
  <si>
    <t>883,3</t>
  </si>
  <si>
    <t>1277,3</t>
  </si>
  <si>
    <t>755-756-757-759-764-765-761-754-763-762-758-735-732-734-782-781-777-726-729-730-731-736</t>
  </si>
  <si>
    <t>ΠΑΓΩΝΗ</t>
  </si>
  <si>
    <t>ΑΜ077587</t>
  </si>
  <si>
    <t>1275,3</t>
  </si>
  <si>
    <t>754-763-758-757-755-730-736-756-782-760-761-781-762-759-731-732-783-733-729-735-726-734-765-764</t>
  </si>
  <si>
    <t>ΔΕΡΜΙΤΖΑΚΗ</t>
  </si>
  <si>
    <t>Σ924303</t>
  </si>
  <si>
    <t>1272,4</t>
  </si>
  <si>
    <t>772-773-771-753-729-730-754-755-756-757-758-746-750-777-742-744</t>
  </si>
  <si>
    <t>ΚΥΡΙΑΚΟΠΟΥΛΟΥ</t>
  </si>
  <si>
    <t>ΘΕΟΦΑΝΙΑ</t>
  </si>
  <si>
    <t>ΚΥΡΙΑΚΟΣ</t>
  </si>
  <si>
    <t>ΑΑ008991</t>
  </si>
  <si>
    <t>884,4</t>
  </si>
  <si>
    <t>1271,4</t>
  </si>
  <si>
    <t>761-731-758-756-755-729-759-732-763-762-760-730-764-765</t>
  </si>
  <si>
    <t>ΕΛΕΥΘΕΡΙΟΣ</t>
  </si>
  <si>
    <t>Χ371689</t>
  </si>
  <si>
    <t>1271,2</t>
  </si>
  <si>
    <t>749-748-747-746-750-745-753-754-755-756-757-758-759-760-761-762-763-764-765-736-735-734-792-793-733-730-729-731-732-726-770-751-752-767-768-797-787-788-789-790-791-794-795-796-741-742-744-737-738-740-776-782-783-777-781-785-784-786-778-779-775-774-773-772-739-766</t>
  </si>
  <si>
    <t>ΚΟΥΤΑΝΤΟΥ</t>
  </si>
  <si>
    <t>ΑΜ117942</t>
  </si>
  <si>
    <t>683,1</t>
  </si>
  <si>
    <t>1271,1</t>
  </si>
  <si>
    <t>754-758-736-730-756-765-764-757-761-759-755-760-763-762-731-729-726-732-733</t>
  </si>
  <si>
    <t>ΜΑΡΑΖΩΤΗ</t>
  </si>
  <si>
    <t>ΑΕ110740</t>
  </si>
  <si>
    <t>915,2</t>
  </si>
  <si>
    <t>1267,2</t>
  </si>
  <si>
    <t>758-760-757-763-755</t>
  </si>
  <si>
    <t>ΓΚΑΡΓΚΟΥΔΗ</t>
  </si>
  <si>
    <t>ΒΛΑΣΙΟΣ</t>
  </si>
  <si>
    <t>ΑΖ318284</t>
  </si>
  <si>
    <t>900,9</t>
  </si>
  <si>
    <t>1266,9</t>
  </si>
  <si>
    <t>744-742-741-747-746-750-749-748-768-767-776-793-792-752-751-745-753-773-772-738-789-728-727-725-777-766-737-791-780-779-784-740-770-765-764-730-731-729-733-732-760-762-754-758-759-761-763-756-757-755-783-782-781-790-726-736-734-735-771-794-769-787-796-775-788-785-739-786-795-797-778-774</t>
  </si>
  <si>
    <t>ΧΑΡΑΛΑΜΠΟΠΟΥΛΟΣ</t>
  </si>
  <si>
    <t>Χ841567</t>
  </si>
  <si>
    <t>916,3</t>
  </si>
  <si>
    <t>1266,3</t>
  </si>
  <si>
    <t>728-727-740-777-729-730-731-732-733-734-735-736-755-754-756-757-758-759-760-761-762-763-764-765-781-782-783-752-751-725-746-747-748-749-750</t>
  </si>
  <si>
    <t>ΠΑΠΠΑ</t>
  </si>
  <si>
    <t>ΦΩΤΑΚΗΣ</t>
  </si>
  <si>
    <t>ΑΗ561969</t>
  </si>
  <si>
    <t>887,7</t>
  </si>
  <si>
    <t>1265,7</t>
  </si>
  <si>
    <t>758-763-730-731-733-729-732-759-755-756-757-760-761-762-764-765-754</t>
  </si>
  <si>
    <t>ΤΣΕΜΠΕΡΛΗ</t>
  </si>
  <si>
    <t>Χ693147</t>
  </si>
  <si>
    <t>1265,3</t>
  </si>
  <si>
    <t>783-764-760-756-757-758-763-761-762-733-755-729-732-730-731-726-759-735-781-782-736-754-734-738-746-747-748-749-750-745-790-794-772-773-795-742-771-744-727-728-777-776-751-752-792-793-770-753-767-768-741-725</t>
  </si>
  <si>
    <t>ΦΩΣΤΗΡΟΠΟΥΛΟΥ</t>
  </si>
  <si>
    <t>ΠΕΤΡΟΥΛΑ</t>
  </si>
  <si>
    <t>Χ987059</t>
  </si>
  <si>
    <t>1264,5</t>
  </si>
  <si>
    <t>791-767-768-741-749-748-746-747-750-745-752-751-792-793-776-770-754-758-736-730-755-756-757-760-782-759-765-763-762-761-764-734-733-735-731-732-781-729-728-727-726-753-783-738-725-790</t>
  </si>
  <si>
    <t>ΤΣΕΡΓΟΥΛΑ</t>
  </si>
  <si>
    <t>Χ978131</t>
  </si>
  <si>
    <t>895,4</t>
  </si>
  <si>
    <t>1261,4</t>
  </si>
  <si>
    <t>733-729-760-732-730-731-735-736-734-754-756-758-757-750-761-762-763-755-764-765-782-783-781-726-790-770-776-787-788-751-752-767-768-725-739-738-747-745-746-748-749-792-793-753-740-741-727-728-769-791-777-797-737-775-766-774-786-789-796-779-780-778-742-744-771-772-773-784-785-794-795</t>
  </si>
  <si>
    <t>ΜΟΥΤΖΟΥΡΗ</t>
  </si>
  <si>
    <t>Χ436438</t>
  </si>
  <si>
    <t>1259,6</t>
  </si>
  <si>
    <t>777-760-755-756-757-758-759-761-762-763-764-765-782-783-726-729-730-731-732-734-735-736-769-727-728-740-741-770-746-747-748-749-750-725-738-742-744-751-752-753-767-768-771-772-773-776-784-790-792-793-794-781-754-733-745</t>
  </si>
  <si>
    <t>ΣΤΕΡΓΙΟΥ</t>
  </si>
  <si>
    <t>ΜΑΡΙΛΕΝΑ</t>
  </si>
  <si>
    <t>Χ989081</t>
  </si>
  <si>
    <t>1258,8</t>
  </si>
  <si>
    <t>729-732-762-761-759-757-755-756-735-758-763-760-730-754-764-765</t>
  </si>
  <si>
    <t>Χ478332</t>
  </si>
  <si>
    <t>1255,9</t>
  </si>
  <si>
    <t>754-736-758-755-756-757-760-730-765-728-749-759-761-762-763-764-770-781-782-726-729-732-733-776</t>
  </si>
  <si>
    <t>ΚΩΤΣΑΝΤΗΣ</t>
  </si>
  <si>
    <t>ΑΜ097058</t>
  </si>
  <si>
    <t>695,2</t>
  </si>
  <si>
    <t>1254,2</t>
  </si>
  <si>
    <t>762-732-731-729-733-735-736-754-755-756-757-758-759-760-761-763-764-765-781-782-783</t>
  </si>
  <si>
    <t>ΚΟΛΙΟΣ</t>
  </si>
  <si>
    <t>Χ980788</t>
  </si>
  <si>
    <t>1250,7</t>
  </si>
  <si>
    <t>770-752-751-790-776-760-730-731-761-762-763-756-755-757-758-759-754-726-736-781-783-729-732-733-735-782-734-764-765-749-746-748-747-750-745-741-738-727-728-792-793-768-767-753-725-777-769-740-742-744-794-784-772-773-771-775-766-789-787-737-791-739-786-779-780-796-797-785-778-795-788-774</t>
  </si>
  <si>
    <t>ΙΩΑΚΕΙΜΙΔΗΣ</t>
  </si>
  <si>
    <t>ΑΑ277067</t>
  </si>
  <si>
    <t>1250,3</t>
  </si>
  <si>
    <t>747-755-749-746-750-730-781-783-748-756-782-757-736-760-758-759-761-741-776-770-753-794-784-742-744</t>
  </si>
  <si>
    <t>ΚΟΛΟΡΙΖΟΣ</t>
  </si>
  <si>
    <t>ΑΒ012483</t>
  </si>
  <si>
    <t>1248,4</t>
  </si>
  <si>
    <t>781-783-782-734-736-735-754-733-732-731-763-729-755-756-757-758-759-760-761-726-764-765-796</t>
  </si>
  <si>
    <t>ΓΚΟΥΝΤΑ</t>
  </si>
  <si>
    <t>ΑΒ439121</t>
  </si>
  <si>
    <t>1247,4</t>
  </si>
  <si>
    <t>767-768-791-745-746-747-748-749-750-792-793-776-741-751-752-770-787-788-728-730-754-755-756-757-758-760-761-762-763-764-765-753-775-781-782-736-738-739-740-789-790-784-772-773-780-794-742-744-774-777-783-785-759-769-771-796-797-733-734-735-737-725-726-727-729-731-732</t>
  </si>
  <si>
    <t>ΔΑΜΑΣΚΟΥ</t>
  </si>
  <si>
    <t>Χ979673</t>
  </si>
  <si>
    <t>1246,5</t>
  </si>
  <si>
    <t>ΝΤΑΟΥΛΑ</t>
  </si>
  <si>
    <t>ΑΙ037902</t>
  </si>
  <si>
    <t>1246,2</t>
  </si>
  <si>
    <t>754-755-756-757-758-759-760-761-762-763-764-765</t>
  </si>
  <si>
    <t>ΚΑΛΟΓΕΡΟΠΟΥΛΟΥ</t>
  </si>
  <si>
    <t>ΑΚ142945</t>
  </si>
  <si>
    <t>1244,8</t>
  </si>
  <si>
    <t>730-731-732-754-760-733-759-761-762-763-729-758-755-756-757-781-782-783-726-764-765</t>
  </si>
  <si>
    <t>ΠΑΝΑΓΙΩΤΟΥ</t>
  </si>
  <si>
    <t>ΒΑΙΑ</t>
  </si>
  <si>
    <t>ΑΙ819053</t>
  </si>
  <si>
    <t>764,5</t>
  </si>
  <si>
    <t>1242,5</t>
  </si>
  <si>
    <t>754-758-736-730-749-755-756-757-760-766-782-725-726-727-728-729-731-732-733-734-735-737-738-739-740-741-742-744-745-746-747-748-750-751-752-753-759-761-762-763-764-765-767-768-769-770-771-772-773-774-775-776-777-778-779-780-781-783-784-785-786-787-788-789-790-791-792-793-794-795-796-797</t>
  </si>
  <si>
    <t>ΞΗΡΟΜΕΡΙΤΗ</t>
  </si>
  <si>
    <t>ΑΕ354182</t>
  </si>
  <si>
    <t>926,2</t>
  </si>
  <si>
    <t>1241,2</t>
  </si>
  <si>
    <t>770-745-746-747-748-749-750-751-752-753-776-792-793-729-730-731-732-733-734-735-736-741-754-755-756-757-758-759-760-761-762-763-764-765-767-768-781-782-783-790-791-775-726</t>
  </si>
  <si>
    <t>ΓΙΑΝΝΑΚΑ</t>
  </si>
  <si>
    <t>Σ719419</t>
  </si>
  <si>
    <t>1238,2</t>
  </si>
  <si>
    <t>730-733-729-758-763-755-764-765-726-732-756</t>
  </si>
  <si>
    <t>ΠΕΤΡΟΠΟΥΛΟΥ</t>
  </si>
  <si>
    <t>ΜΑΡΓΑΡΙΤΑ</t>
  </si>
  <si>
    <t>ΑΖ109154</t>
  </si>
  <si>
    <t>1237,2</t>
  </si>
  <si>
    <t>783-781-782-736-730-731-734-735-762-732-759-733-764-765-760-761-754-755-756-757-758-763-729-726</t>
  </si>
  <si>
    <t>ΓΙΑΝΝΑΚΗ</t>
  </si>
  <si>
    <t>Χ611700</t>
  </si>
  <si>
    <t>1236,3</t>
  </si>
  <si>
    <t>757-758-756-760-755-759-726-783-764-765</t>
  </si>
  <si>
    <t>ΓΑΤΟΥ</t>
  </si>
  <si>
    <t>ΠΑΡΑΣΚΕΥΗ</t>
  </si>
  <si>
    <t>ΑΑ351458</t>
  </si>
  <si>
    <t>738-754-758-736-730-756-757-755-760-782-765-759-761-762-781-763-764-731-734-783-732-733-735-729-790-776</t>
  </si>
  <si>
    <t>ΓΑΛΑΤΕΙΑ</t>
  </si>
  <si>
    <t>Χ660467</t>
  </si>
  <si>
    <t>1233,1</t>
  </si>
  <si>
    <t>726-760-757-755-764-765-756-732-781-783-735-761-782-754-759-762-763-729-733-734</t>
  </si>
  <si>
    <t>ΛΙΑΚΟΠΟΥΛΟΥ</t>
  </si>
  <si>
    <t>Χ845464</t>
  </si>
  <si>
    <t>1231,3</t>
  </si>
  <si>
    <t>747-746-750-749-748-745-741-792-793-751-752-767-768-770-729-730-731-732-733-734-735-736-726-754-755-756-757-758-799-760-761-762-763-764-765-742-744-784-785-794-795-786-780-779-787-788-778</t>
  </si>
  <si>
    <t>ΜΑΜΟΥΔΗ</t>
  </si>
  <si>
    <t>ΒΑΣΙΛΙΚΗ ΕΙΡΗΝΗ</t>
  </si>
  <si>
    <t>ΑΒ749585</t>
  </si>
  <si>
    <t>837,1</t>
  </si>
  <si>
    <t>1231,1</t>
  </si>
  <si>
    <t>770-776-726-729-730-731-732-733-734-735-736-754-755-756-757-753-758-759-760-761-762-763-764-765-745-746-747-748-749-750-782-783-784-785-788-787-786-790-791-751-752-767-768-781-793-794-795-797-741-742-744-739-738-727-728-740-792-789-771-772-773-775-777-778-779-780-796-774-769-766-725</t>
  </si>
  <si>
    <t>ΑΡΕΤΗ</t>
  </si>
  <si>
    <t>Χ619432</t>
  </si>
  <si>
    <t>1229,7</t>
  </si>
  <si>
    <t>758-782-735-736-754-756-781-783-755-760-759-757-752-751-763-732-761-729-762-734-733-726</t>
  </si>
  <si>
    <t>ΓΚΟΥΖΟΥ</t>
  </si>
  <si>
    <t>ΒΙΚΤΩΡΙΑ</t>
  </si>
  <si>
    <t>Χ936399</t>
  </si>
  <si>
    <t>1228,4</t>
  </si>
  <si>
    <t>777-769-725-766-740-764-765-727-728-746-747-748-749-750-751-752-756-757-758-759-755-760-761-762-763-782-783-726-732-731-730-729-733-734-735-736-770-790-738-741-753-776-775-739-767-768-792-793-754-781-745-742-744-778-784-786-794-795-789-771-772-773-774-787-788-796-797-785-779-780-737</t>
  </si>
  <si>
    <t>ΖΕΓΛΗ</t>
  </si>
  <si>
    <t>ΑΑ407562</t>
  </si>
  <si>
    <t>1223,5</t>
  </si>
  <si>
    <t>749-746-748-745-750-747-741-770-792-793-776-739-751-752-753-768-767-791-797-790-738-775-787-766-786-788-780-779-778-777-794-795-784-785-789-771-796-742-744-773-772-774-727-728-725-737-740-769-781-782-783-730-731-729-732-733-734-735-736-726-754-755-756-757-758-759-760-761-762-763-764-765</t>
  </si>
  <si>
    <t>ΣΟΥΓΙΟΥΛΤΖΗΣ</t>
  </si>
  <si>
    <t>ΑΖ120984</t>
  </si>
  <si>
    <t>1223,4</t>
  </si>
  <si>
    <t>758-763-759-757-755-756-761-765-764-730-732-760-734-735-726-729-782-731-783</t>
  </si>
  <si>
    <t>ΣΙΑΜΟΣ</t>
  </si>
  <si>
    <t>ΑΕ726923</t>
  </si>
  <si>
    <t>725-726-727-728-729-730-731-732-733-734-735-736-738-739-740-741-742-744-745-746-747-748-749-750-751-752-753-754-755-756-757-758-759-760-761-762-763-764-765-766-767-768-769-770-771-772-773-774-775-776-777-778-779-780-781-782-783-784-785-786-787-788-789-790-791-792-793-794-795-796-797-737</t>
  </si>
  <si>
    <t>ΓΚΑΡΝΑΡΑ</t>
  </si>
  <si>
    <t>ΑΝΑΔΟΧΟΣ</t>
  </si>
  <si>
    <t>ΑΖ272191</t>
  </si>
  <si>
    <t>1219,1</t>
  </si>
  <si>
    <t>770-776-752-751-741-768-767-760-764-765-794-747-746-748-749-750-742-744-784-773-772-777-790-726-728-729-730-731-736-757-758-759-761-769-771-783-786-793-796-797-775-774-779-780-778-787-785-789-788-792-795-791-753-766-734-738-745-732-733-755-756-754-762-763-782-781-725-740-739-737</t>
  </si>
  <si>
    <t>ΠΟΥΡΝΑΡΑ</t>
  </si>
  <si>
    <t>ΠΕΛΑΓΙΑ ΡΟΖΑΛΙΝΑ</t>
  </si>
  <si>
    <t>ΑΙ232822</t>
  </si>
  <si>
    <t>765-764-756-761-726-763-757-762-755-754-758-759-760-729-781-736-733-783-735-730-731-732-782-734</t>
  </si>
  <si>
    <t>ΚΑΡΑΒΑΛΑΚΗ</t>
  </si>
  <si>
    <t>Χ057729</t>
  </si>
  <si>
    <t>1216,8</t>
  </si>
  <si>
    <t>763-758-730-731-756-732-757-760-733-764-765-755-729-761</t>
  </si>
  <si>
    <t>ΦΩΛΙΑ</t>
  </si>
  <si>
    <t>ΑΝ052122</t>
  </si>
  <si>
    <t>785,4</t>
  </si>
  <si>
    <t>1216,4</t>
  </si>
  <si>
    <t>729-733-730-731-732-754-761-758-763-736-762-760-759-757-756-755</t>
  </si>
  <si>
    <t>ΠΑΠΑΓΓΕΛΗ</t>
  </si>
  <si>
    <t>ΑΕ564507</t>
  </si>
  <si>
    <t>1213,5</t>
  </si>
  <si>
    <t>760-758-763-757-755-754-756-761-759-736-762-765-764-732-735-729-783-782-781-730-731-733-726-734</t>
  </si>
  <si>
    <t>ΠΑΝΟΥΤΣΟΠΟΥΛΟΥ</t>
  </si>
  <si>
    <t>ΑΙ781983</t>
  </si>
  <si>
    <t>1213,2</t>
  </si>
  <si>
    <t>769-781-783-782-736-726-735-734-754-729-730-731-732-733-755-756-757-758-759-760-761-762-763-764-765-777-794-727-728-740-751-752-745-746-747-748-749-750-753-770-725-792-793-790-776-784-771-772-773-738-741-742-744-767-768</t>
  </si>
  <si>
    <t>ΤΣΙΟΥΝΗΣ</t>
  </si>
  <si>
    <t>ΕΥΑΓΓΕΛΟΣ-ΧΡΗΣΤΟΣ</t>
  </si>
  <si>
    <t>Χ482417</t>
  </si>
  <si>
    <t>698,5</t>
  </si>
  <si>
    <t>1211,5</t>
  </si>
  <si>
    <t>790-770-776-728-749-746-738-740-782-736-730-755-756-757-758-760-765-761-762-763-764</t>
  </si>
  <si>
    <t>ΜΟΥΝΤΖΟΥΡΟΥΛΙΑ</t>
  </si>
  <si>
    <t>ΝΙΚΟΛΙΤΣΑ</t>
  </si>
  <si>
    <t>ΑΒ386806</t>
  </si>
  <si>
    <t>1210,1</t>
  </si>
  <si>
    <t>728-727-766-780-789-779-778-734-736-729-765-764-726-755-760</t>
  </si>
  <si>
    <t>ΦΑΚΑ</t>
  </si>
  <si>
    <t>ΜΑΡΙΑ ΜΑΓΔΑΛΗΝΗ</t>
  </si>
  <si>
    <t>ΑΑ046675</t>
  </si>
  <si>
    <t>1205,4</t>
  </si>
  <si>
    <t>736-760-757-756-761-754-762-732-759-764-765-763-758-755-729-776-752-751-794-784</t>
  </si>
  <si>
    <t>ΜΠΑΚΟΠΟΥΛΟΣ</t>
  </si>
  <si>
    <t>Χ984566</t>
  </si>
  <si>
    <t>739-790-776-787-770-788-738-764-765-761-725-726-727-728-729-730-731-732-772-773-775-777-778-779-780-781-782-783-784-785-786-760-762-763-766-767-768-769-771-746-747-748-749-750-751-752-753-754-755-756-757-758-759-733-734-735-736-737-740-741-745-792-793-794-796-797</t>
  </si>
  <si>
    <t>ΡΟΥΣΣΟΥ</t>
  </si>
  <si>
    <t>ΚΩΝΣΤΑΝΤΙΝΑ ΣΟΦΙΑ</t>
  </si>
  <si>
    <t>ΑΑ469035</t>
  </si>
  <si>
    <t>1202,9</t>
  </si>
  <si>
    <t>790-755-756-738-752-751-770-744-742-776-728-740-741-768-753-784-773-772-771-793-794-792</t>
  </si>
  <si>
    <t>ΑΒ388737</t>
  </si>
  <si>
    <t>1202,4</t>
  </si>
  <si>
    <t>754-736-755-756-757-758-730-731-729-732-733-735-759-760-761-765-764-763-762</t>
  </si>
  <si>
    <t>ΒΥΘΟΥΛΚΑ</t>
  </si>
  <si>
    <t>ΑΖ261787</t>
  </si>
  <si>
    <t>1200,9</t>
  </si>
  <si>
    <t>728-727-754-758-736-730-755-756-757-760-765-761-762-763-759-764-731-734-726-733-729-732-735-782-781-783-738-749-748-746-747-750-745-792-793-751-752-770-767-768-753-740-725-776-794-795-784-785-790-741-786-774-796-797-737</t>
  </si>
  <si>
    <t>ΚΩΝΣΤΑΝΤΙΝΙΔΗΣ</t>
  </si>
  <si>
    <t>Τ797224</t>
  </si>
  <si>
    <t>920,7</t>
  </si>
  <si>
    <t>1200,7</t>
  </si>
  <si>
    <t>746-745-747-750-749-748-792-793-753-737-797-741-778-791-770-767-768-776-727-728-766-780-779-786-775-774-771-772-773-784-785-794-795-796-789-788-787-742-744-738-751-752-769-754-755-756-757-758-759-760-761-762-763-764-765-790-781-782-783-729-730-731-732-733-734-735-736-726-725-739-740-777</t>
  </si>
  <si>
    <t>ΚΡΥΠΩΤΟΣ</t>
  </si>
  <si>
    <t>ΓΙΩΡΓΟΣ</t>
  </si>
  <si>
    <t>ΑΕ272993</t>
  </si>
  <si>
    <t>1198,3</t>
  </si>
  <si>
    <t>769-754-761-757-760-755-756-758-763-764-765-762-759-783-782-781-736-731-735-733-732-734-730-729-777</t>
  </si>
  <si>
    <t>ΠΑΠΑΡΗΣ</t>
  </si>
  <si>
    <t>ΑΙ286257</t>
  </si>
  <si>
    <t>754-758-736-730-782-790-776-725-769-738-777-760-755-757-765-781-756-759-761-762-763-764-783-726-735-733-732-731-729-734-753-797-740-741-737-749-746-745-747-748-767-768-770-792-793-751-752-750-791</t>
  </si>
  <si>
    <t>ΣΤΥΛΛΟΥ</t>
  </si>
  <si>
    <t>ΑΚ812077</t>
  </si>
  <si>
    <t>1195,9</t>
  </si>
  <si>
    <t>782-783-781-726-729-730-731-732-733-734-735-736-754-755-756-757-758-759-760-761-762-763-764-765</t>
  </si>
  <si>
    <t>ΠΑΠΑΡΟΙΔΑΜΗ</t>
  </si>
  <si>
    <t>ΣΤΥΛΙΑΝΟΣ</t>
  </si>
  <si>
    <t>ΑΒ078827</t>
  </si>
  <si>
    <t>1195,2</t>
  </si>
  <si>
    <t>725-739-775-766-771-772-701-774-778-779-780-786-787-788-789-794-795-796-797-738-737-742-744-751-752-753-767-768-784-785-793-791-792-777-776-769-770-745-746-747-748-749-750-740-741-728-727-726-729-730-731-732-733-734-735-736-754-755-756-757-758-759-760-761-762-763-765-781-782-783</t>
  </si>
  <si>
    <t>ΚΟΚΚΑΛΗ</t>
  </si>
  <si>
    <t>ΔΑΝΙΗΛ</t>
  </si>
  <si>
    <t>ΑΝ568723</t>
  </si>
  <si>
    <t>1194,7</t>
  </si>
  <si>
    <t>726-729-730-731-732-733-734-735-736-754-755-756-757-758-752-760-761-762-763-764-765-783</t>
  </si>
  <si>
    <t>ΜΑΝΩΛΗΣ</t>
  </si>
  <si>
    <t>ΑΕ811217</t>
  </si>
  <si>
    <t>911,9</t>
  </si>
  <si>
    <t>1193,9</t>
  </si>
  <si>
    <t>770-776-754-758-736-730-749-755-756-757-760-766-782-728-794-765-752-759-761-762-763-748-746-744-742-740-783-781-767-784-790-753-731-734-751-747-741-738-737-773-772-768-764-791-725-726-727-729-732-733-735-750-745</t>
  </si>
  <si>
    <t>ΚΑΛΥΒΙΩΤΗ</t>
  </si>
  <si>
    <t>ΕΡΒΙΣΑ</t>
  </si>
  <si>
    <t>ΑΚ798905</t>
  </si>
  <si>
    <t>758-760-736-755-757-756-730-763-761-759-729-732-731-762-783-734</t>
  </si>
  <si>
    <t>ΜΥΛΩΝΟΠΟΥΛΟΥ</t>
  </si>
  <si>
    <t>ΣΤΑΜΑΤΙΝΑ</t>
  </si>
  <si>
    <t>ΑΑ098056</t>
  </si>
  <si>
    <t>1192,4</t>
  </si>
  <si>
    <t>755-736-757-758-761-763-764-765-760-759-754-731-730-726-732-729-762-756-733-735-781-782-783-734</t>
  </si>
  <si>
    <t>ΙΑΚΩΒΑΚΗ</t>
  </si>
  <si>
    <t>ΘΕΟΦΙΛΙΑ</t>
  </si>
  <si>
    <t>ΑΜ372889</t>
  </si>
  <si>
    <t>1192,2</t>
  </si>
  <si>
    <t>770-776-730-765-760-736-754-794-758-782-757-767-741-761-768-762-763-749-764-740-738-759-751-752-756-755-748-747-746-745-781-728-790-772-773-783-784-750-753-742-744-734-731-729-792-793-777-769-733-732-735-771-725-726-727</t>
  </si>
  <si>
    <t>ΤΣΙΓΓΟΥ</t>
  </si>
  <si>
    <t>Χ195844</t>
  </si>
  <si>
    <t>1191,2</t>
  </si>
  <si>
    <t>729-734-731-730-736-758-754-755-760-757-756-764-765-733-763-782-783-759-762-761-781-735-726</t>
  </si>
  <si>
    <t>ΛΑΠΕΑ</t>
  </si>
  <si>
    <t>Φ481518</t>
  </si>
  <si>
    <t>1191,1</t>
  </si>
  <si>
    <t>777-769-727-728-740-781-782-783-754-755-756-757-758-759-760-761-762-763-729-730-733-734-736</t>
  </si>
  <si>
    <t>ΜΙΤΟΥΑΛΛΥ</t>
  </si>
  <si>
    <t>Ρ800596</t>
  </si>
  <si>
    <t>729-765-764-730-731-732-733-736-735-754-755-756-757-758-759-760-761-762-763-781-782-783-726-734-738-746-747-748-749-750-753-745-792-793-790</t>
  </si>
  <si>
    <t>ΚΟΥΤΣΙΑΝΟΥ</t>
  </si>
  <si>
    <t>Χ892972</t>
  </si>
  <si>
    <t>725-784-767-768-785-727-728-751-752-748-794-795-742-744-745-746-747-749-750-739-770-790-791-775-776-753-738-741-737-797-787-788-771-772-773-777-740-766-769-774-778-779-780-789-792-793-796-786-726-729-730-731-732-733-734-735-736-754-755-756-757-758-759-760-761-762-763-764-765-781-782-783</t>
  </si>
  <si>
    <t>ΚΑΤΗΡΤΖΗ</t>
  </si>
  <si>
    <t>ΑΜ930580</t>
  </si>
  <si>
    <t>1188,9</t>
  </si>
  <si>
    <t>774-754-736-758-730-749-737-725-727-728-778-779-780-755-756-757-760-782-765-766-794-776-781-740-742-744-767-748-746-752-759-770-769-747-751-753-734-738-741-731-772-773-783-784-790-735-733-739-745-750-761-762-763-764-768-771-775-777-785-786-787-789-791-792-793-795-796-797-729-732-726</t>
  </si>
  <si>
    <t>ΝΤΟΥΣΚΟΥ</t>
  </si>
  <si>
    <t>ΑΜ856877</t>
  </si>
  <si>
    <t>1187,6</t>
  </si>
  <si>
    <t>786-754-749-760-758-757-756-755-736-728-730-740-763-782-781-767-768-752-751-748-746-742-744-759-761-765-794-747-753-739-762-731-734-738-737-745-741-750-764-770-783-729-732-726-727-725-777-733-792-793</t>
  </si>
  <si>
    <t>ΓΚΟΓΚΟΡΩΣΗΣ</t>
  </si>
  <si>
    <t>ΑΒ173227</t>
  </si>
  <si>
    <t>1184,1</t>
  </si>
  <si>
    <t>760-735-782-764-736-765-757-756-755-763-754-758-759-761-762-733-730-731-732-734-781</t>
  </si>
  <si>
    <t>ΠΕΝΟΥ</t>
  </si>
  <si>
    <t>ΑΒ161823</t>
  </si>
  <si>
    <t>1183,6</t>
  </si>
  <si>
    <t>776-770-748-749-750-745-746-747-792-793-726-729-730-731-732-733-734-735-736-754-755-756-757-758-759-760-761-762-763-764-765-781-782-783-751-752-753-727-728-767-768-725-738-740-741-742-744-769-771-772-773-784-794</t>
  </si>
  <si>
    <t>ΛΥΜΠΕΡΟΠΟΥΛΟΥ</t>
  </si>
  <si>
    <t>ΑΖ715638</t>
  </si>
  <si>
    <t>885,5</t>
  </si>
  <si>
    <t>1181,5</t>
  </si>
  <si>
    <t>736-734-733-730-754-757-758-756-782-781-783-740-735-729-732-731-759-761-762-760-763-765-764-726-755-728-727-752-751-769-725-770-777-776-790-749-746-748-747-750-745-738-766-772-773-771-768-767-780-779-785-784-753-741-744-742-737-739-775-786-787-788-789-793-792-791-794-795-796-797-774-778</t>
  </si>
  <si>
    <t>ΜΙΧΕΛΑΡΑΚΗ</t>
  </si>
  <si>
    <t>ΜΑΝΟΥΣΟΣ</t>
  </si>
  <si>
    <t>ΑΕ972446</t>
  </si>
  <si>
    <t>1181,4</t>
  </si>
  <si>
    <t>742-744-736-730-754-755-756-757-758-760-761-763</t>
  </si>
  <si>
    <t>ΜΗΤΡΟΥΣΗ</t>
  </si>
  <si>
    <t>ΦΑΝΗ</t>
  </si>
  <si>
    <t>ΑΒ452352</t>
  </si>
  <si>
    <t>1180,4</t>
  </si>
  <si>
    <t>794-795-785-784-742-744-773-772-771-789-786-775-780-779-774-796-788-787-778-766-738-768-767-776-752-751-741-770-791-797-790-727-728-739-740-753-769-777-792-793-737-725-749-750-748-747-746-745-781-782-783-760-761-762-764-765-763-754-755-756-757-758-759-736-735-734-733-726-731-732-730-729</t>
  </si>
  <si>
    <t>ΠΑΣΧΑΛΙΔΗ</t>
  </si>
  <si>
    <t>ΣΑΒΒΑΣ</t>
  </si>
  <si>
    <t>ΑΖ076043</t>
  </si>
  <si>
    <t>941,6</t>
  </si>
  <si>
    <t>1179,6</t>
  </si>
  <si>
    <t>783-781-782-736-735-754-755-756-758-757-759-760-761-762-763-764-765-784-785-794-795-771-772-773</t>
  </si>
  <si>
    <t>ΤΣΑΓΚΟΥΡΙΔΗΣ</t>
  </si>
  <si>
    <t>ΑΖ568775</t>
  </si>
  <si>
    <t>1179,5</t>
  </si>
  <si>
    <t>726-736-781-783-735-782-729-732-762-757-754-755-756-764-765-763-758-759-761-760-730-731-733-734</t>
  </si>
  <si>
    <t>ΜΠΑΧΟΥ</t>
  </si>
  <si>
    <t>Φ241792</t>
  </si>
  <si>
    <t>1179,1</t>
  </si>
  <si>
    <t>740-727-728-729-777-769-725-775-766-781-782-783-760-764-765-757-758-759-763-762-730-731-732-733-734-735-736-755-756-754-726-751-752-739-790-738-776-770-767-768-741-745-746-748-749-750-761-792-793-791-753-789-778-780-779-788-787-796-794-795-784-785-742-744-771-772-773-786-797-737</t>
  </si>
  <si>
    <t>ΣΤΑΣΙΝΟΥ</t>
  </si>
  <si>
    <t>ΑΜ089689</t>
  </si>
  <si>
    <t>1178,4</t>
  </si>
  <si>
    <t>726-782-764-765-763-760-761-783-781-754-755-756-757-758-759-736-729-730-731-732-733</t>
  </si>
  <si>
    <t>ΚΟΥΡΔΗ</t>
  </si>
  <si>
    <t>ΑΗ054676</t>
  </si>
  <si>
    <t>1177,6</t>
  </si>
  <si>
    <t>777-758-763-757-756-759-755-760-736-761</t>
  </si>
  <si>
    <t>ΜΠΟΤΣΗ</t>
  </si>
  <si>
    <t>ΑΛΚΕΤΑ</t>
  </si>
  <si>
    <t>ΑΚ558581</t>
  </si>
  <si>
    <t>739,2</t>
  </si>
  <si>
    <t>1177,2</t>
  </si>
  <si>
    <t>760-756-757-755-761-754-764-765-759-758-763-762-732-729-726-730-731-736-733-735-782-781-783</t>
  </si>
  <si>
    <t>ΚΑΙΣΕΡΟΓΛΟΥ</t>
  </si>
  <si>
    <t>ΑΒ122403</t>
  </si>
  <si>
    <t>1174,7</t>
  </si>
  <si>
    <t>770-745-746-747-748-749-750-773-793-753-767-768-794-795-796-797-778-779-780-781-782-783-784-785-786-787-788-789-790-791-751-752-754-755-756-757-758-740-741-742-744-769-737-738-739-771-772-774-775-776-777-766-725-726-727-728-729-730-731-732-733-734-735-759-760-761-762-763-764-765</t>
  </si>
  <si>
    <t>ΑΒΑΓΙΑΝΟΥ</t>
  </si>
  <si>
    <t>ΑΒ171432</t>
  </si>
  <si>
    <t>1174,5</t>
  </si>
  <si>
    <t>774-746-749-748-747-745-752-751-753-776-767-728-768-794-738-740-741-770-754-790-744-742-750-769-777-730-758-755-756-757-765-761-762-763-759-764-782-736-781-784-783-772-773-731-734-727-725-729-726-771-732-733-735</t>
  </si>
  <si>
    <t>ΒΑΦΕΙΩΤΗ</t>
  </si>
  <si>
    <t>ΑΕ933818</t>
  </si>
  <si>
    <t>1173,9</t>
  </si>
  <si>
    <t>774-754-758-757-736-730-756-755-760-749-765-782-794-728-727-781-761-762-763-759-748-746-744-742-740-752-783-785-772-773-770-764-751-747-738-734-731-741-732-733-745-771-793-792-776-767-768-735-729-753-726</t>
  </si>
  <si>
    <t>ΣΩΡΡΑΣ</t>
  </si>
  <si>
    <t>ΑΚ340581</t>
  </si>
  <si>
    <t>1170,3</t>
  </si>
  <si>
    <t>754-736-758-730-749-755-756-757-760-728-782-765-794-740-742-744-746-748-752-759-761-762-763-767-776-781-731-734-738-741-747-751-764-768-770-772-773-783-784-790-725-726-727-729-732-733-735-745-750-769-771-777-792-793</t>
  </si>
  <si>
    <t>ΣΕΡΓΑΚΗ</t>
  </si>
  <si>
    <t>ΠΑΣΧΑΛΙΑ</t>
  </si>
  <si>
    <t>Φ352053</t>
  </si>
  <si>
    <t>705,1</t>
  </si>
  <si>
    <t>1169,1</t>
  </si>
  <si>
    <t>782-735-783-781-736-734-726-729-756-764-765-760-755-733-754</t>
  </si>
  <si>
    <t>ΑΝ677641</t>
  </si>
  <si>
    <t>1168,2</t>
  </si>
  <si>
    <t>730-731-764-765-757-756-758-755-759-760</t>
  </si>
  <si>
    <t>ΜΟΥΤΑ</t>
  </si>
  <si>
    <t>ΑΙ062972</t>
  </si>
  <si>
    <t>752-751-729-730-731-732-726-733-736-734-735-754-755-756-757-758-759-760-761-762-763-764-765-766-775-781-782-783-727-728-746-747-748-749-750-767-768-792-793-791-790-776-777-769-770-738-739-740-741-745-737-725-797-753-795-794-742-744-771-772-773-784-785-789-786-796-788-787-778-779-780-774</t>
  </si>
  <si>
    <t>ΚΟΛΙΤΣΗ</t>
  </si>
  <si>
    <t>ΒΙΚΤΩΡ</t>
  </si>
  <si>
    <t>ΑΝ149685</t>
  </si>
  <si>
    <t>862,4</t>
  </si>
  <si>
    <t>1165,4</t>
  </si>
  <si>
    <t>782-736-783-781-765-764-755-756-758-757-760-733-732-730-731-729-762-761-763-735-759</t>
  </si>
  <si>
    <t>ΚΟΥΜΑΝΤΑΝΗ</t>
  </si>
  <si>
    <t>ΑΚ835326</t>
  </si>
  <si>
    <t>760-756-757-754-755-736-761-759-764-765-758-763-732-729-762-733-735-782-783-726-731-730-781-734</t>
  </si>
  <si>
    <t>ΠΙΛΑΤΟΥ-ΜΙΧΑ</t>
  </si>
  <si>
    <t>ΑΝ001933</t>
  </si>
  <si>
    <t>1164,8</t>
  </si>
  <si>
    <t>760-736-754-756-757-762-761-764-765-730-731-732-733-735-781-783-782-758-759-755</t>
  </si>
  <si>
    <t>ΜΑΝΟΣ</t>
  </si>
  <si>
    <t>ΑΖ562056</t>
  </si>
  <si>
    <t>1164,1</t>
  </si>
  <si>
    <t>760-761-762-763-764-765-754-755-756-757-758-759-729-730-731-732-736-733-734-735-726-781-782-783-725-727-728-738-739-740-741-742-744-745-746-747-748-749-750-751-752-753-767-768-769-770-771-772-773-775-776-777-778-779-780-784-785-786-787-788-789-790-791-792-793-794-795-796-797-737-766</t>
  </si>
  <si>
    <t>ΘΕΟΦΑΝΙΔΟΥ</t>
  </si>
  <si>
    <t>ΑΑ480432</t>
  </si>
  <si>
    <t>1163,9</t>
  </si>
  <si>
    <t>791-767-768-741-751-752-745-746-747-748-749-750-766-775-770-792-793-742-744-794-795-784-785-786-771-772-773-774-753-796-737-797-790-754-755-756-757-758-759-760-761-762-763-764-765-729-730-731-732-733-734-735-736-781-782-783-780-787-788-789</t>
  </si>
  <si>
    <t>ΑΓΓΕΛΑΤΟΥ</t>
  </si>
  <si>
    <t>ΑΕ157735</t>
  </si>
  <si>
    <t>812,9</t>
  </si>
  <si>
    <t>726-729-730-731-732-733-734-735-736-754-755-756-757-758-759-760-761-762-763-764-765-781-782-783-738-748</t>
  </si>
  <si>
    <t>ΤΣΩΛΗ</t>
  </si>
  <si>
    <t>ΑΙ940816</t>
  </si>
  <si>
    <t>1163,4</t>
  </si>
  <si>
    <t>725-754-758-736-730-760-782-755-756-757-765-763-759-761-762-781-783-764-731-734-735-726-729-732-733</t>
  </si>
  <si>
    <t>ΣΕΦΕΡΛΗ</t>
  </si>
  <si>
    <t>ΑΗ266153</t>
  </si>
  <si>
    <t>881,1</t>
  </si>
  <si>
    <t>1163,1</t>
  </si>
  <si>
    <t>770-749-746-750-748-747-745-776-751-737-753-794-795-771-772-744-784-785-790-767-768-791-792-793-787-788-738-725-728-727-741-740-777-769-739-766-775-774-779-780-778-797-796-786-755-783-729-730-731-732-733-734-735-736-754-756-757-758-759-760-761-762-763-764-765-781-782</t>
  </si>
  <si>
    <t>ΜΑΡΙΝΗ</t>
  </si>
  <si>
    <t>ΑΕ482918</t>
  </si>
  <si>
    <t>1161,5</t>
  </si>
  <si>
    <t>765-764-736-757-782-756-758-760-763-783-759-761-755-762-781-735-734-733-732-731-730-729-726</t>
  </si>
  <si>
    <t>ΧΑΡΒΑΛΑΚΟΥ</t>
  </si>
  <si>
    <t>ΑΑ425981</t>
  </si>
  <si>
    <t>769-764-765-757-755-761-763-756-760-758-729-736-733-730-732-735-731-759-762-782-783-726</t>
  </si>
  <si>
    <t>ΤΖΙΜΟΣ</t>
  </si>
  <si>
    <t>ΛΑΖΛΙΝΤ</t>
  </si>
  <si>
    <t>ΑΙ212829</t>
  </si>
  <si>
    <t>1155,5</t>
  </si>
  <si>
    <t>728-727-740-725-752-751-770-782-781-783-729-730-731-732-733-726-734-735-736-754-755-756-757-758-759-760-761-762-763-764-765-753-769-777-775-766-745-746-747-748-749-750-776-738-739</t>
  </si>
  <si>
    <t>ΤΣΑΛΑΠΑΤΗ</t>
  </si>
  <si>
    <t>ΑΕ574531</t>
  </si>
  <si>
    <t>1152,4</t>
  </si>
  <si>
    <t>758-730-731-760-763-732-733-729-754-764-765-756-757-759-755-761-762</t>
  </si>
  <si>
    <t>ΛΑΜΠΟΥΚΑ</t>
  </si>
  <si>
    <t>ΖΩΓΡΑΦΙΑ</t>
  </si>
  <si>
    <t>ΑΝ647207</t>
  </si>
  <si>
    <t>1151,6</t>
  </si>
  <si>
    <t>774-726-754-757-764-765-782-783-781-729-732-731-736-735-733-755-756-759-761-762-760-730-758-763-734-789-778-780-779-745-746-747-748-749-750-751-752</t>
  </si>
  <si>
    <t>ΖΕΡΒΟΥΛΙΑ</t>
  </si>
  <si>
    <t>Τ989941</t>
  </si>
  <si>
    <t>909,7</t>
  </si>
  <si>
    <t>1149,7</t>
  </si>
  <si>
    <t>736-782-756-763-758-757-764-765-755-759-761-754</t>
  </si>
  <si>
    <t>ΚΑΤΣΑΒΟΥ</t>
  </si>
  <si>
    <t>ΑΒ725791</t>
  </si>
  <si>
    <t>1149,6</t>
  </si>
  <si>
    <t>749-750-746-747-748-745-770-776-778-761-756-757-754-764-755-760-762-758-759-765-763-783-782-781-730-731-733-734-735-732-729-753-796</t>
  </si>
  <si>
    <t>ΓΟΥΛΑ</t>
  </si>
  <si>
    <t>ΛΟΥΚΙΑ</t>
  </si>
  <si>
    <t>ΑΖ299486</t>
  </si>
  <si>
    <t>1149,5</t>
  </si>
  <si>
    <t>791-752-751-776-767-768-773-794-770-784-771-772-753-797-741-742-744-727-728-738-777-746-750-747-745-749-760-732-782-783-781-757-761-759-758-754-755-756-735-736-730-731</t>
  </si>
  <si>
    <t>ΜΙΧΑΣ</t>
  </si>
  <si>
    <t>ΑΖ723627</t>
  </si>
  <si>
    <t>1147,7</t>
  </si>
  <si>
    <t>726-729-730-731-732-733-734-735-736-754-755-756-757-758-759-760-761-762-763-764-765-781-782-783</t>
  </si>
  <si>
    <t>ΒΑΛΗ</t>
  </si>
  <si>
    <t>ΤΙΜΟΘΕΟΣ</t>
  </si>
  <si>
    <t>ΑΕ844555</t>
  </si>
  <si>
    <t>770-749-747-746-760-756-754-736-730-731-745-761-762-755-758-766-782-741-768-767-775-794-778-780-779-787-788-789-796-742-744-792-793-797-738-740</t>
  </si>
  <si>
    <t>ΦΛΩΡΟΥ</t>
  </si>
  <si>
    <t>ΑΕ751192</t>
  </si>
  <si>
    <t>1140,8</t>
  </si>
  <si>
    <t>769-777-754-756-757-781-758-755-733-782-730-736-760-761-762-783-763-729-728-727</t>
  </si>
  <si>
    <t>ΜΠΑΡΜΠΑΚΗ</t>
  </si>
  <si>
    <t>ΑΕ729118</t>
  </si>
  <si>
    <t>843,7</t>
  </si>
  <si>
    <t>1139,7</t>
  </si>
  <si>
    <t>758-759-760-761-762-763-764-765-726-729-730-731-732-733-734-735-736-754-755-756-757-781-751-752</t>
  </si>
  <si>
    <t>ΣΤΕΡΓΙΟΠΟΥΛΟΥ</t>
  </si>
  <si>
    <t>Χ932794</t>
  </si>
  <si>
    <t>1138,6</t>
  </si>
  <si>
    <t>754-736-758-730-749-755-756-757-760-782-728-765-794-759-761-762-763-781-746-748-776-752-740-742-744-767-731-734-764-783-747-753-751-738-741-770-768-790-772-773-729-732-733-735-726-745-750-792-793-725-727-769-777-771-784</t>
  </si>
  <si>
    <t>ΜΗΛΙΩΝΗ</t>
  </si>
  <si>
    <t>ΑΜ177125</t>
  </si>
  <si>
    <t>809,6</t>
  </si>
  <si>
    <t>736-782-754-783-781-730-756-757-760-758-755</t>
  </si>
  <si>
    <t>ΚΟΓΙΑ</t>
  </si>
  <si>
    <t>ΘΩΜΑΗ</t>
  </si>
  <si>
    <t>ΑΜ368835</t>
  </si>
  <si>
    <t>1138,4</t>
  </si>
  <si>
    <t>725-726-727-728-729-730-731-732-733-734-735-736-737-738-739-740-741-742-744-745-746-747-748-749-750-751-752-753-754-755-756-757-758-759-760-761-762-763-764-765-766-767-768-769-770-771-772-773-774-775-776-777-778-779-780-781-782-783-784-786-787-788-789-790-791-792-793-794-795-796-797</t>
  </si>
  <si>
    <t>ΜΑΡΚΑΚΗ</t>
  </si>
  <si>
    <t>Ν988419</t>
  </si>
  <si>
    <t>1137,7</t>
  </si>
  <si>
    <t>742-744-794-784-773-772-771-758-736-754-730-755-756-757-760-761-762-763-765-764</t>
  </si>
  <si>
    <t>ΧΟΝΔΡΟΓΙΑΝΝΗ</t>
  </si>
  <si>
    <t>ΣΤΑΜΑΤΕΛΑ</t>
  </si>
  <si>
    <t>ΑΕ297790</t>
  </si>
  <si>
    <t>1135,2</t>
  </si>
  <si>
    <t>766-728-749-782-794-630-758-730-736-754-755-756-757-760</t>
  </si>
  <si>
    <t>ΚΑΤΣΙΓΙΑΝΝΗ</t>
  </si>
  <si>
    <t>ΑΒ385617</t>
  </si>
  <si>
    <t>908,6</t>
  </si>
  <si>
    <t>1134,6</t>
  </si>
  <si>
    <t>728-727-777-775-766-742-744-794-795-784-785-772-773-771-787-788-789-779-780-778-786-774-749-746-748-747-745-750-792-793-752-751-738-776-740-725-753-770-769-767-768-797-790-737-741-791-796-782-781-783-736-735-734-730-731-732-733-729-726-765-764-754-758-755-756-757-759-761-762-763</t>
  </si>
  <si>
    <t>ΚΟΥΚΟΥΛΗ</t>
  </si>
  <si>
    <t>ΑΡΓΥΡΩ</t>
  </si>
  <si>
    <t>ΑΒ152377</t>
  </si>
  <si>
    <t>886,6</t>
  </si>
  <si>
    <t>1133,6</t>
  </si>
  <si>
    <t>749-746-748-750-747-745-760-765-764-758-757-756-755-736-734-759-782-783-730-731-732-735-761-762-763-726-729-733</t>
  </si>
  <si>
    <t>ΣΤΕΦΟΥ</t>
  </si>
  <si>
    <t>ΦΑΝΗ-ΦΩΤΕΙΝΗ</t>
  </si>
  <si>
    <t>ΑΜ305721</t>
  </si>
  <si>
    <t>1133,5</t>
  </si>
  <si>
    <t>728-727-736-734-777-740-726-735-781-782-783-760-761-762-763-764-765-754-755-756-757-758-759-730</t>
  </si>
  <si>
    <t>ΠΟΥΡΔΑΛΑ</t>
  </si>
  <si>
    <t>ΒΗΚΑ</t>
  </si>
  <si>
    <t>Φ265487</t>
  </si>
  <si>
    <t>1133,2</t>
  </si>
  <si>
    <t>745-746-747-748-749-750-751-752-753-754-755-756-767-770-771-776-790</t>
  </si>
  <si>
    <t>ΜΠΟΥΡΛΙΑΚΑ</t>
  </si>
  <si>
    <t>Χ980622</t>
  </si>
  <si>
    <t>1132,8</t>
  </si>
  <si>
    <t>770-790-776-745-746-747-748-749-750-751-752-767-768-738-730-731-726-729-732-760-761-762-763-764-765-733-734-735-736-754-755-756-757-758-759-781-782-783-725-727-728-739-766-787-788-791-792-793-797-775-777-778-779-780-769-771-737-740-741-742-744-786-772-773-774-784-785-796-795-794-789-753</t>
  </si>
  <si>
    <t>ΣΑΚΕΛΛΑΡΗ</t>
  </si>
  <si>
    <t>Χ586701</t>
  </si>
  <si>
    <t>1131,9</t>
  </si>
  <si>
    <t>736-758-757-755-754-760-730-734-756-761-762-763-759-764-782-781-783-765-731-732-735-733-729-726</t>
  </si>
  <si>
    <t>ΚΩΣΤΑΛΑ</t>
  </si>
  <si>
    <t>ΑΙ412915</t>
  </si>
  <si>
    <t>938,3</t>
  </si>
  <si>
    <t>1127,3</t>
  </si>
  <si>
    <t>796-774-741-727-728-725-783-781-782-786-778-779-780-787-788-789-794-744-759-761-763-760-764-765-762-729-726-730-731-732-734-736-735-733-740-777-746-750-748-747-749-757-758-756-755-754-770-769-784-785-792-793-795-751-752-753-766-767-768-771-772-773-775-776-742-745-738-790-791</t>
  </si>
  <si>
    <t>ΓΩΝΙΑΝΑΚΗ-ΚΑΛΟΓΕΡΟΠΟΥΛΟΥ</t>
  </si>
  <si>
    <t>ΑΕ089218</t>
  </si>
  <si>
    <t>737-797-753-786-796-741-725-751-752-767-768-787-788-790-791-792-793-784-785-739-795-789-774-773-772-771-770-775-776-778-779-780-742-744-745-746-747-748-749-750-740-769-766-777-727-728-738-783-726-729-730-731-732-733-734-735-736-754-755-756-757-758-759-760-761-762-763-764-765-781-782</t>
  </si>
  <si>
    <t>ΕΡΝΙΚΙΟΙΛΗ</t>
  </si>
  <si>
    <t>ΑΗ343823</t>
  </si>
  <si>
    <t>770-749-750-748-747-746-745-730-731-732-733-734-735-736-754-755-756-757-758-759-760-761-762-763-764-765-776</t>
  </si>
  <si>
    <t>ΜΙΓΚΟΥ</t>
  </si>
  <si>
    <t>ΑΚ488457</t>
  </si>
  <si>
    <t>790-776-770-754-758-736-730-749-760-756-757-755-782-728-765-762-763-761-794-781-759-767-768-746-748-747-742-744-741-751-740-734-731-774-738-739-787-788</t>
  </si>
  <si>
    <t>ΠΑΥΛΙΔΟΥ</t>
  </si>
  <si>
    <t>ΑΙ893531</t>
  </si>
  <si>
    <t>1125,9</t>
  </si>
  <si>
    <t>745-746-747-748-749-750-726-729-730-731-732-733-734-735-736-754-755-756-757-758-759-760-761-762-763-764-765-781-782-783-739-792-793-753-741-770-776-790-727-728-725-769-777-791-740-751-752-797-737-789-780-779-787-788-778-794-795-742-744-785-771-772-773-796-774-786-766-767-768</t>
  </si>
  <si>
    <t>ΣΤΑΥΡΟΥ</t>
  </si>
  <si>
    <t>ΑΑ303668</t>
  </si>
  <si>
    <t>736-764-765-735-757-756-755-760-761-758-759-763-762-732-733-731-729-730-754-781-782-726-783-734-725-727-728-738</t>
  </si>
  <si>
    <t>ΗΛΙΑΔΑ</t>
  </si>
  <si>
    <t>ΑΜ347322</t>
  </si>
  <si>
    <t>1125,2</t>
  </si>
  <si>
    <t>777-765-764-763-762-761-760-759-758-756-755-754-736-735-734-733-732-731-730-729-757-726-727-728-738-740-769-781-782-783-745-746-748-747-749-750-751-752-770-775-776-786-792-793-788-787-789-784-785-773-772-771-766-744-742-739-725-741-737-753-767-768-778-779-780-790-791-794-795-796-797</t>
  </si>
  <si>
    <t>ΠΕΤΣΑΝΙΔΟΥ</t>
  </si>
  <si>
    <t>ΕΛΛΗ</t>
  </si>
  <si>
    <t>Χ987995</t>
  </si>
  <si>
    <t>1124,2</t>
  </si>
  <si>
    <t>791-767-768-793-792-771-772-773-785-780-779-789-786-769-788-787-775-742-784-744-766-741-777-738-740-795-794-778-752-751-776-790-770-753-797-725-737-739-796-774-728-727-748-749-747-746-750-745-783-782-781-731-734-736-726-729-730-732-735-760-763-755-756-757-758-759-733-754-761-762-764-765</t>
  </si>
  <si>
    <t>ΣΠΑΡΟΣ</t>
  </si>
  <si>
    <t>Τ164282</t>
  </si>
  <si>
    <t>760-763-758-759-756-761-757-754-762-755-732-729</t>
  </si>
  <si>
    <t>ΛΕΥΚΟΘΕΑ</t>
  </si>
  <si>
    <t>ΑΚ377950</t>
  </si>
  <si>
    <t>1122,8</t>
  </si>
  <si>
    <t>762-732-759-756-763-755-754-757-758-761-760-729-731-730-764-765-781-782-783-733-736-735-734</t>
  </si>
  <si>
    <t>ΑΝ365009</t>
  </si>
  <si>
    <t>1122,6</t>
  </si>
  <si>
    <t>749-747-746-748-750-745-770-742-773-772-784-744-794-785-795-751-752-741-753-767-768-776-775-779-780-787-790-792-793-788-789-786-797-791-796-777-769-766-737-738-739-740-725-727-726-728-729-731-732-733-734-735-730-736-754-755-756-757-758-759-760-761-762-763-764-765-781-782-783</t>
  </si>
  <si>
    <t>ΣΑΡΗΓΙΑΝΝΙΔΟΥ</t>
  </si>
  <si>
    <t>ΛΑΖΑΡΟΣ</t>
  </si>
  <si>
    <t>ΑΜ869954</t>
  </si>
  <si>
    <t>1120,6</t>
  </si>
  <si>
    <t>763-764-765-762-761-760-759-758-757-756-755-754-733-729-730-731</t>
  </si>
  <si>
    <t>ΚΥΠΡΑΙΟΥ</t>
  </si>
  <si>
    <t>ΑΗ402193</t>
  </si>
  <si>
    <t>1120,3</t>
  </si>
  <si>
    <t>782-728-730-736-754-755-756-757-758-759-746-740-741-742-744-745-747-749-748-776-765-760-750-751-752-753-761-762-763-767-769-764-768-770-771-772-773-777-725-726-727-729-731-732-733-734-735-737-738-739-781-783-784-790-792-793-794-766-774-775-778-779-780-785-786-788-789-791-795-796-797</t>
  </si>
  <si>
    <t>ΜΠΕΖΑ</t>
  </si>
  <si>
    <t>ΑΒ404244</t>
  </si>
  <si>
    <t>1119,5</t>
  </si>
  <si>
    <t>769-736-726-729-730-731-732-733-734-735-754-755-756-757-758-759-760-761-762-763-764-765-781-782-783</t>
  </si>
  <si>
    <t>ΒΙΤΟΥΛΑΔΙΤΗ</t>
  </si>
  <si>
    <t>ΜΙΛΤΙΑΔΗ</t>
  </si>
  <si>
    <t>Χ883688</t>
  </si>
  <si>
    <t>1118,4</t>
  </si>
  <si>
    <t>754-755-756-757-758-759-760-761-762-763-764-765-766-726-729-730-731-732-733-734-735-736-737-748-749-750-745-746-747</t>
  </si>
  <si>
    <t>ΠΑΠΟΥΤΣΗ</t>
  </si>
  <si>
    <t>Σ842453</t>
  </si>
  <si>
    <t>1117,8</t>
  </si>
  <si>
    <t>754-758-736-730-755-756-757-760-782-749-765-761-762-763-764-783-733-734-735-731-729-732-726-781-746-747-748-750-759-728-745-738-727-741-740-742-770-769-752-751-753-768-767-776-777-790-792-793-794-744-773-772-771-725-784</t>
  </si>
  <si>
    <t>ΝΙΚΟΛΟΒΓΕΝΗ</t>
  </si>
  <si>
    <t>ΑΑ058198</t>
  </si>
  <si>
    <t>751,3</t>
  </si>
  <si>
    <t>1117,3</t>
  </si>
  <si>
    <t>ΑΒ604428</t>
  </si>
  <si>
    <t>1116,7</t>
  </si>
  <si>
    <t>753-741-752-751-737-768-767-797-791-738-725-739-776-777-790-787-788-793-792-770-729-756-758-757-760-762-782-726-730-731-734-735-736-755-759-761-763-783-732-728-727-740-750-747-748-746-749-769-766-775-779-780-778-774-786-789-744-742-785-784-771-772-773-794-795-796-764-765-733-781-754-745-630</t>
  </si>
  <si>
    <t>ΠΕΡΙΧΑΡΟΥ</t>
  </si>
  <si>
    <t>ΑΘΑΝΑΣΙΑ</t>
  </si>
  <si>
    <t>Χ030932</t>
  </si>
  <si>
    <t>694,1</t>
  </si>
  <si>
    <t>1116,1</t>
  </si>
  <si>
    <t>762-729-754-755-756-757-759-758-760-761-763-764-765-736-732-733-735-782-783-781-730-731-734-726-725-777-738-742-744-794-771-772-773-727-728-740-745-746-747-748-749-750-769-751-752-770-792-793-753-776-741-790</t>
  </si>
  <si>
    <t>ΑΝΔΡΟΥΤΣΟΥ</t>
  </si>
  <si>
    <t>ΑΖ985161</t>
  </si>
  <si>
    <t>1114,7</t>
  </si>
  <si>
    <t>754-736-758-760-757-756-763-761-759-735-782-755-729-762-732-730-731-726-781-783-734-764-765-738-790-770-776-739-787-788-749-746-748-747-750-745-727-728-769-777-740-725-789-753-792-793-741-751-752-767-768-791-797-737-766-775-779-780-742-744-794-795-784-785-771-772-773-778-786-796-774</t>
  </si>
  <si>
    <t>ΓΙΑΝΝΑΚΟΠΟΥΛΟΥ</t>
  </si>
  <si>
    <t>ΛΑΜΠΡΙΝΗ</t>
  </si>
  <si>
    <t>ΑΖ062087</t>
  </si>
  <si>
    <t>1111,6</t>
  </si>
  <si>
    <t>729-730-731-732-733-734-735-736-754-755-756-757-758-759-761-760-762-763-764-781-782-783-726</t>
  </si>
  <si>
    <t>ΔΟΥΝΗ</t>
  </si>
  <si>
    <t>Σ709464</t>
  </si>
  <si>
    <t>762-756-759-757-729-758-761-755-763-732-754-760-730-731-733-734-735-736-764-765</t>
  </si>
  <si>
    <t>ΜΠΕΣΙΝΗ</t>
  </si>
  <si>
    <t>ΑΕ242169</t>
  </si>
  <si>
    <t>1109,9</t>
  </si>
  <si>
    <t>725-726-729-730-731-732-733-734-735-736-754-755-756-757-758-759-760-761-762-763-764-765-781-782</t>
  </si>
  <si>
    <t>ΚΥΡΟΜΙΤΗ</t>
  </si>
  <si>
    <t>ΕΥΑΝΘΙΑ</t>
  </si>
  <si>
    <t>ΑΕ092166</t>
  </si>
  <si>
    <t>1108,3</t>
  </si>
  <si>
    <t>754-736-730-758-757-756-760-755-782-763-781-759-761-762-783-731-726-729-732-733-735-765-764-734</t>
  </si>
  <si>
    <t>ΣΙΝΑΠΗ</t>
  </si>
  <si>
    <t>ΑΒ681253</t>
  </si>
  <si>
    <t>1108,1</t>
  </si>
  <si>
    <t>770-776-746-747-748-749-750-745-790-767-768-754-755-756-757-758-759-760-761-762-763-764-765-726-729-730-731-732-733-734-735-736-775-751-752</t>
  </si>
  <si>
    <t>ΑΝΑΣΤΑΣΙΟΥ</t>
  </si>
  <si>
    <t>ΝΑΤΑΛΙΑ</t>
  </si>
  <si>
    <t>ΑΕ098503</t>
  </si>
  <si>
    <t>1105,7</t>
  </si>
  <si>
    <t>726-783-756-760-765-764-761-757-755-754-781-782-759-763-736-758-733-729-735-762-730-731-732-734-776-770</t>
  </si>
  <si>
    <t>ΜΑΖΩΝΑΚΗ</t>
  </si>
  <si>
    <t>Φ295966</t>
  </si>
  <si>
    <t>1104,5</t>
  </si>
  <si>
    <t>759-756-765-754-757-730-761-755-758-764</t>
  </si>
  <si>
    <t>ΤΑΣΤΑΝΗ</t>
  </si>
  <si>
    <t>Χ420107</t>
  </si>
  <si>
    <t>1104,3</t>
  </si>
  <si>
    <t>774-736-735-734-729-730-731-732-760-761-762-763-764-765-781-782-783-754-755-756-757-758-759-745-746-747-748-749-750-753-741-767-768-728</t>
  </si>
  <si>
    <t>ΜΠΟΜΠΟ</t>
  </si>
  <si>
    <t>ΠΕΤΡΑΚΗΣ</t>
  </si>
  <si>
    <t>ΑΚ723052</t>
  </si>
  <si>
    <t>918,5</t>
  </si>
  <si>
    <t>1100,5</t>
  </si>
  <si>
    <t>762-761-754-763-756-757-758-755-765-760-726-729-730-731-732-781-783-764-759-735-736-734</t>
  </si>
  <si>
    <t>ΝΑΣΤΟΣ</t>
  </si>
  <si>
    <t>ΑΒ319099</t>
  </si>
  <si>
    <t>894,3</t>
  </si>
  <si>
    <t>1099,3</t>
  </si>
  <si>
    <t>725-765-764-754-736-758-730-760-755-756-757-728-782-781-783-759-761-762-763-731-732-733-752-751-729</t>
  </si>
  <si>
    <t>ΒΕΤΣΑΣ</t>
  </si>
  <si>
    <t>ΑΙ531558</t>
  </si>
  <si>
    <t>1098,2</t>
  </si>
  <si>
    <t>760-754-736-758-730-757-756-755-782-761-763-762-759-765-781-764-729-732-733-731-783-735-734</t>
  </si>
  <si>
    <t>ΖΗΡΟΥ</t>
  </si>
  <si>
    <t>ΑΝ654267</t>
  </si>
  <si>
    <t>1096,9</t>
  </si>
  <si>
    <t>732-730-731-729-738-757-758-756-759-765-764-761-760-762-763-754-733-736-734-735-755-726-727-728</t>
  </si>
  <si>
    <t>ΣΑΝΤΟΡΙΝΙΟΣ</t>
  </si>
  <si>
    <t>ΑΑ262986</t>
  </si>
  <si>
    <t>877,8</t>
  </si>
  <si>
    <t>1095,8</t>
  </si>
  <si>
    <t>ΑΗ512178</t>
  </si>
  <si>
    <t>1095,6</t>
  </si>
  <si>
    <t>754-755-757-758-760-763-756-761-764-765-762-759-730</t>
  </si>
  <si>
    <t>ΒΕΡΓΗ</t>
  </si>
  <si>
    <t>ΑΙ624523</t>
  </si>
  <si>
    <t>850,3</t>
  </si>
  <si>
    <t>1095,3</t>
  </si>
  <si>
    <t>754-758-736-730-756-760-755-757-782-765-759-761-762-763-781-731-764-734-783-729-732-733-735-726-749-746-748-747-750-745-794-795-784-785-742-744-772-773-771-770</t>
  </si>
  <si>
    <t>ΤΣΟΚΑΝΟΥ</t>
  </si>
  <si>
    <t>ΑΒ100659</t>
  </si>
  <si>
    <t>863,5</t>
  </si>
  <si>
    <t>1094,5</t>
  </si>
  <si>
    <t>776-770-746-747-750-761-765-764-755-756-758-763-757-760-754-745-749-790-787-788</t>
  </si>
  <si>
    <t>ΜΑΝΤΖΙΑΡΑ</t>
  </si>
  <si>
    <t>ΑΖ239866</t>
  </si>
  <si>
    <t>1093,6</t>
  </si>
  <si>
    <t>751-752-742-744-730-731-732-736-733-734-756-754-755-757-758-765-760-759-761-762-763-764</t>
  </si>
  <si>
    <t>ΣΑΚΙΚΗ</t>
  </si>
  <si>
    <t>ΓΙΟΝΑ</t>
  </si>
  <si>
    <t>ΣΚΕΛΚΙΜ</t>
  </si>
  <si>
    <t>ΑΝ430196</t>
  </si>
  <si>
    <t>1092,6</t>
  </si>
  <si>
    <t>736-754-758-756-760-757-755-759-730-761-763-781-765-764-762-729-731-732-726-733-782-783-735-734</t>
  </si>
  <si>
    <t>ΤΣΑΦΟΥ</t>
  </si>
  <si>
    <t>ΑΚ048948</t>
  </si>
  <si>
    <t>758-756-757-765-760-730-767-777-742-736-755</t>
  </si>
  <si>
    <t>Χ803048</t>
  </si>
  <si>
    <t>888,8</t>
  </si>
  <si>
    <t>1091,8</t>
  </si>
  <si>
    <t>727-728-740-777-725-752-751-775-738-766-769-729-736-735-754-755-756-757-758-760-761-763-781-782-783-726-730-731-732-733-734-762-764-765-759-753-767-768-770-745-746-747-748-749-750-771-772-773-776-784-785-741-742-744-786-778-779-780-787-788-789-790-791-792-793-794-795-796-774-737-797-739</t>
  </si>
  <si>
    <t>ΔΙΚΟΠΟΥΛΟΥ</t>
  </si>
  <si>
    <t>ΑΝ712274</t>
  </si>
  <si>
    <t>1090,7</t>
  </si>
  <si>
    <t>747-746-745-748-749-751-750-753-767-768-770-776-777-781-790-792-793-794-752-726-729-730-731-732-733-735-736-754-755-756-757-758-759-760-761-762-763-764-765-774-775-779-791-797-737</t>
  </si>
  <si>
    <t>ΚΙΚΙΛΙΓΚΑ</t>
  </si>
  <si>
    <t>Χ952493</t>
  </si>
  <si>
    <t>1089,7</t>
  </si>
  <si>
    <t>750-747-746-745-748-749-741-791-767-768-792-793-770-776-751-752-753-775-766-797-737-738-787-788-725-739-790-727-728-740-777-769-778-789-779-786-780-774-796-765-764-760-763-755-754-758-756-757-761-759-762-730-731-729-732-733-736-734-735-782-781-783-726-742-744-794-795-784-785-773-771-772</t>
  </si>
  <si>
    <t>ΚΑΤΣΑΝΤΩΝΗ</t>
  </si>
  <si>
    <t>ΕΛΕΥΘΕΡΙΑ-ΑΠΟΣΤΟΛΙΑ</t>
  </si>
  <si>
    <t>ΑΕ768495</t>
  </si>
  <si>
    <t>1088,9</t>
  </si>
  <si>
    <t>775-751-752-765-764-736-732-729-763-730-755-758-726-759-760-731-756-757</t>
  </si>
  <si>
    <t>ΣΠΑΡΤΑΛΗ</t>
  </si>
  <si>
    <t>ΑΝ885378</t>
  </si>
  <si>
    <t>899,8</t>
  </si>
  <si>
    <t>1088,8</t>
  </si>
  <si>
    <t>741-768-767-749-746-750-747-748-745-791-770-792-793-776-752-751-753-790-738-737-756-757-758-759-760-761-762-726-729-730-731-732-733-734-735-736-755-763-764-765-782-783-754-725-727-728-740-769-777-742-744-771-772-773-784-794-781-630</t>
  </si>
  <si>
    <t>ΔΙΑΜΑΝΤΟΠΟΥΛΟΣ</t>
  </si>
  <si>
    <t>Φ452062</t>
  </si>
  <si>
    <t>1088,6</t>
  </si>
  <si>
    <t>726-729-730-731-732-736-755-756-757-758-759-760-761-762-763-781-782-783</t>
  </si>
  <si>
    <t>ΓΙΑΝΝΑΚΟΥΔΑΚΗΣ</t>
  </si>
  <si>
    <t>KΩΝΣΤΑΝΤΙΝΟΣ</t>
  </si>
  <si>
    <t>ΑΙ094295</t>
  </si>
  <si>
    <t>761,2</t>
  </si>
  <si>
    <t>1088,2</t>
  </si>
  <si>
    <t>781-782-783-754-755-756-758-759-757-760-761-762-763-764-765-726-729-730-731-732-733-734-735-736-777-796-738-740-769-725-727-728-737-739-741-742-744-745-746-747-748-749-750-751-752-753-766-767-768-770-771-772-773-774-775-776-778-779-780-784-785-786-787-788-789-790-791-792-793-794-795</t>
  </si>
  <si>
    <t>ΒΙΛΛΙΑ</t>
  </si>
  <si>
    <t>ΑΝΑΡΓΥΡΟΣ</t>
  </si>
  <si>
    <t>ΑΑ482688</t>
  </si>
  <si>
    <t>754-755-756-757-758-759-760-761-762-763-764-765-781-782-783-790-726-729-730-732-733-734-735-736-725-727-728-770-776-777-769-767-768-751-752-745-746-747-748-749-750-741-740-738-739-753-792-793-784-785-794-795-771-772-773-787-788-789-775-774-796-778-779-780-766-786-797-737-791</t>
  </si>
  <si>
    <t>ΛΑΖΑΡΙΔΟΥ</t>
  </si>
  <si>
    <t>ΑΙ580681</t>
  </si>
  <si>
    <t>919,6</t>
  </si>
  <si>
    <t>1087,6</t>
  </si>
  <si>
    <t>726-758-730-736-754-755-781-783-731-732-733-734-735-756-757-760-759-762-763-765</t>
  </si>
  <si>
    <t>ΛΑΓΟΥΒΑΡΔΟΥ</t>
  </si>
  <si>
    <t>ΙΩΣΗΦ</t>
  </si>
  <si>
    <t>ΑΚ375677</t>
  </si>
  <si>
    <t>874,5</t>
  </si>
  <si>
    <t>1086,5</t>
  </si>
  <si>
    <t>784-751-742-744-771-773-772-755-756-757-758-760</t>
  </si>
  <si>
    <t>ΑΝ478210</t>
  </si>
  <si>
    <t>791-767-768-741-792-793-794-795-744-752-770-776-797-787-788-742-751-780-784-785-771-772-773-745-746-747-748-749-750-753-769-777-781-782-783-790-796-789-725-726-727-728-729-730-731-732-733-734-735-736-737-738-739-740-754-755-756-757-758-759-760-761-762-763-764-765</t>
  </si>
  <si>
    <t>ΜΠΙΖΙΟΥΡΗΣ</t>
  </si>
  <si>
    <t>Χ479121</t>
  </si>
  <si>
    <t>1081,8</t>
  </si>
  <si>
    <t>770-776-754-755-756-757-758-759-760-761-762-763-764-765-729-730-731-732-733-734-735-736-781-782-783</t>
  </si>
  <si>
    <t>ΤΖΙΓΚΟΡΗ</t>
  </si>
  <si>
    <t>ΑΝ708164</t>
  </si>
  <si>
    <t>1081,7</t>
  </si>
  <si>
    <t>746-747-745-750-748-749-793-794-795-771-773-772-785-775-729-764-765-754-755-757-758-759-756-762-761-760-763-781-726-730-731-732-753-734-733-735-736-787-788-780-779-784-789-766-738-776-774-740-741-739-737-767-768-769-770-725-727-728-751-752-782-783-778-777-790-791-792-796-797</t>
  </si>
  <si>
    <t>ΠΑΝΑΓΟΥΛΑ</t>
  </si>
  <si>
    <t>ΑΙ785828</t>
  </si>
  <si>
    <t>892,1</t>
  </si>
  <si>
    <t>1081,1</t>
  </si>
  <si>
    <t>732-762-755-757-761-763-758-736-760-730-731-759</t>
  </si>
  <si>
    <t>ΣΑΡΚΙΡΗ</t>
  </si>
  <si>
    <t>ΜΑΡΙΝΑ ΣΤΕΛΛΑ</t>
  </si>
  <si>
    <t>ΑΝ666460</t>
  </si>
  <si>
    <t>755-758-763-729-733-730-731-756-760-757-732-759-761-762-736-726-735-781-782-783-754-764-765</t>
  </si>
  <si>
    <t>Χ659886</t>
  </si>
  <si>
    <t>897,6</t>
  </si>
  <si>
    <t>1080,6</t>
  </si>
  <si>
    <t>765-764-756-781-758-757-754-761-762-760-759-729-730-731-732-733-735-736-755-783-782-779-780-778-763-775-789-787-788-766-770-746-747-745-726-749-752-751-734-738-786-784-794-776-767-750-742-744</t>
  </si>
  <si>
    <t>ΚΟΤΡΩΝΑ</t>
  </si>
  <si>
    <t>ΑΕ310325</t>
  </si>
  <si>
    <t>1079,1</t>
  </si>
  <si>
    <t>770-776-774-775-786-794-778-766-737-742-744-787-788-789-779-795-780-796-791-772-773-784-771-785-728-738-752-751-767-768-725-777-769-797-790-753-727-741-740-739-749-748-746-747-745-750-792-793-754-736-758-730-757-756-755-760-782-765-762-761-781-759-734-783-731-764-726-735-732-733-729</t>
  </si>
  <si>
    <t>ΚΛΩΣΤΕΡΙΔΗ</t>
  </si>
  <si>
    <t>ΑΑ998006</t>
  </si>
  <si>
    <t>796-789-755-736-754-774-787-775-788-792-786-780-778-777-793-794-795-773-765-756-764-757-760-748-749-750-747-746-745-742-744-727-728-729-730-763-731-732-733-734-735-781-782-783-758-725-726-737-738-739-740-741-779-751-752-753-759-761-762-766-767-768-769-770-772-771-784-785-790-791-776-797</t>
  </si>
  <si>
    <t>ΧΡΙΣΤΟΔΟΥΛΟΥ</t>
  </si>
  <si>
    <t>ΑΝ559494</t>
  </si>
  <si>
    <t>838,2</t>
  </si>
  <si>
    <t>1078,2</t>
  </si>
  <si>
    <t>736-756-755-757-758-760-761-762-764-765-754-763-781-783-759-729-730-731-732-733-726-735-741-746-747-748-749-753-737-745-750</t>
  </si>
  <si>
    <t>ΜΠΑΛΑΣΗ</t>
  </si>
  <si>
    <t>ΡΕΒΕΚΚΑ</t>
  </si>
  <si>
    <t>ΠΑΡΑΣΧΟΣ</t>
  </si>
  <si>
    <t>ΑΒ277345</t>
  </si>
  <si>
    <t>859,1</t>
  </si>
  <si>
    <t>1078,1</t>
  </si>
  <si>
    <t>744-742-754-758-760-755-756-757-761-759-762-765-763-764-736-730-782-733-783-781-794-749</t>
  </si>
  <si>
    <t>ΜΙΖΑΚΗ</t>
  </si>
  <si>
    <t>ΑΚ054818</t>
  </si>
  <si>
    <t>1077,9</t>
  </si>
  <si>
    <t>765-764-760-761-762-763-754-756-757-758-759-781-782-783-729-730-731-732-726-734-735-736-733-778-770-746-747-748-749-750-745-723-776-777-727-728-751-752-753-794-784-722-742-744-797-780-779-786-766-769-738-789-788-792-793-790-755-771-767-768-741-739-773-725-724-791-796-737-795-772</t>
  </si>
  <si>
    <t>ΓΙΑΚΟΥΜΗ</t>
  </si>
  <si>
    <t>Χ118815</t>
  </si>
  <si>
    <t>1077,3</t>
  </si>
  <si>
    <t>776-770-787-788-725-726-727-728-729-730-731-732-733-734-735-736-737-738-739-740-741-742-744-745-746-747-748-749-750-751-752-753-754-755-756-757-758-759-760-761-762-763-764-765-766-767-768-769-771-772-773-774-775-777-778-779-780-781-782-783-784-785-786-789-790-791-792-793-794-795-796-797</t>
  </si>
  <si>
    <t>ΤΣΑΡΕΣΙΩΤΗ</t>
  </si>
  <si>
    <t>ΑΟ270351</t>
  </si>
  <si>
    <t>1076,5</t>
  </si>
  <si>
    <t>753-754-749-766-728-736-758-730-755-756-757-760-765-767-746-748-782-781-752-740-776-742-744-738-770-794-790-772-773-774-778-784-783-734-731-759-761-762-763-741-747-751-764-725-726-727-729-732-733-735-739-745-769-771-775-777-779-780-792-793-750-787-786-788-789-791-795-796-797-785-737</t>
  </si>
  <si>
    <t>ΡΟΜΑΝ ΔΟΥΚΑΡΑ</t>
  </si>
  <si>
    <t>ΒΕΝΣΕΣΛΑΟ</t>
  </si>
  <si>
    <t>ΑΝ208581</t>
  </si>
  <si>
    <t>1074,9</t>
  </si>
  <si>
    <t>749-746-748-747-737-750-754-758-745-728-727-736-730-738-744-752-751-755-756-757-759-765-761-762-763-760-766-767-770-772-773-774-776-775-778-782-781-780-783-784-785-786-790-787-788-789-791-794-793-792-795-796-797-725-726-729-731-732-733-734-735-739-740-741-742-753-764-768-769-771-777-779</t>
  </si>
  <si>
    <t>ΛΑΓΓΑ</t>
  </si>
  <si>
    <t>ΒΑΛΕΡΙΑ</t>
  </si>
  <si>
    <t>ΑΕ584022</t>
  </si>
  <si>
    <t>1074,7</t>
  </si>
  <si>
    <t>755-763-758-757-756-729-730-732-736-761</t>
  </si>
  <si>
    <t>ΛΥΡΙΤΗ</t>
  </si>
  <si>
    <t>ΑΝΑΓΝΩΣΤΗΣ</t>
  </si>
  <si>
    <t>ΑΚ075898</t>
  </si>
  <si>
    <t>1074,6</t>
  </si>
  <si>
    <t>725-726-727-728-729-730-731-732-733-734-735-736-738-740-741-742-744-745-746-747-748-749-750-751-752-753-754-755-756-757-758-759-760-761-762-763-764-765-767-768-769-770-771-772-773-776-777-782-783-784-785-790-792-793-794</t>
  </si>
  <si>
    <t>ΒΕΝΙΖΕΛΟΥ</t>
  </si>
  <si>
    <t>Χ578668</t>
  </si>
  <si>
    <t>1074,3</t>
  </si>
  <si>
    <t>755-732-729-733-765-759-757-758-761-762-736-754</t>
  </si>
  <si>
    <t>ΝΤΟΥΡΟΣ</t>
  </si>
  <si>
    <t>Χ983921</t>
  </si>
  <si>
    <t>1073,3</t>
  </si>
  <si>
    <t>790-770-754-736-755-756-757-758-759-760-761-730-781-783-776-734-726-729-780-793-738-749-748-747-746</t>
  </si>
  <si>
    <t>ΚΑΛΟΧΩΡΙΔΗ</t>
  </si>
  <si>
    <t>Χ179547</t>
  </si>
  <si>
    <t>736-754-758-765-764-759-756-755-757-761-760-782-735-730-781-783-763-762-734</t>
  </si>
  <si>
    <t>ΤΣΟΛΗ</t>
  </si>
  <si>
    <t>ΧΡΥΣΑ</t>
  </si>
  <si>
    <t>Ν777168</t>
  </si>
  <si>
    <t>1072,3</t>
  </si>
  <si>
    <t>752-751-768-767-725-741-746-750-747-748-749-745-753-770-776-790-791-792-793-728-727-777-740-769-756-760-761-763-764-765-757-758-754-755-759-783-782-781-729-730-731-732-733-735-736-734-726-742-744-771-773-772-784-785-794-795-775-766-797-737-738</t>
  </si>
  <si>
    <t>ΔΟΥΛΑΠΤΣΗ</t>
  </si>
  <si>
    <t>ΒΑΣΙΛΙΚΗ ΙΩΑΝΝΑ</t>
  </si>
  <si>
    <t>ΑΖ589001</t>
  </si>
  <si>
    <t>1071,4</t>
  </si>
  <si>
    <t>770-776-749-748-746-745-747-750-754-758-736-755-760-757-756-764-765-761-763-762-759-730-734-729-726-782-781-783-790-767-768-752-751-741-738-787-788-728-727-775-786-742-744</t>
  </si>
  <si>
    <t>ΜΠΟΥΓΑ</t>
  </si>
  <si>
    <t>ΑΑ360377</t>
  </si>
  <si>
    <t>1071,2</t>
  </si>
  <si>
    <t>740-728-727-777-769-725-752-751-760-754-729-763-758-757-764-765-734-733-731-755-756-736-730-732-759-726-735-761-762-749-748-746-747-750-745-776-738-753-741-767-770-744-742-773-772-771</t>
  </si>
  <si>
    <t>ΚΑΚΟΥΛΙΔΗΣ</t>
  </si>
  <si>
    <t>ΑΝ153242</t>
  </si>
  <si>
    <t>1068,6</t>
  </si>
  <si>
    <t>736-760-735-782-756-757-755-754-762-759-783-729-732</t>
  </si>
  <si>
    <t>ΖΑΜΠΟΥΝΙΔΟΥ</t>
  </si>
  <si>
    <t>Χ619248</t>
  </si>
  <si>
    <t>1067,7</t>
  </si>
  <si>
    <t>782-735-736-783-781-760-756-754-761-757-755-759-763-758-765-764</t>
  </si>
  <si>
    <t>ΚΟΠΑΛΙΔΟΥ</t>
  </si>
  <si>
    <t>ΑΙ547283</t>
  </si>
  <si>
    <t>733-734-758-730-731-755-736-763-760-757-754-756-761-762-759-735-764-765-781-782-783-729-732-726-738-745-746-747-748-749-750</t>
  </si>
  <si>
    <t>ΔΕΡΝΙΚΑ</t>
  </si>
  <si>
    <t>ΑΒ977759</t>
  </si>
  <si>
    <t>1067,6</t>
  </si>
  <si>
    <t>790-732-730-756-758-757-760-729-764-765-755-761-763-762-736-733-731-735-726-759-754-781-782-776-742-744-725-727-728-734-738-739-740-746-747-748-749-750-751-752-753-766-770-771-772-773-778-779-780-783-784-785-786-787-788-789-791-792-793-794-795-796</t>
  </si>
  <si>
    <t>ΜΠΡΟΥΜΟΣ- ΠΛΑΚΙΔΑΣ</t>
  </si>
  <si>
    <t>ΑΑ307266</t>
  </si>
  <si>
    <t>1067,5</t>
  </si>
  <si>
    <t>736-730-754-758-755-726-756-757-782-760-765-759-761-762-763-781-764-731-729-732-733-735</t>
  </si>
  <si>
    <t>ΑΖΑΚΑ</t>
  </si>
  <si>
    <t>ΑΗ482969</t>
  </si>
  <si>
    <t>1067,2</t>
  </si>
  <si>
    <t>738-729-730-731-764-765-734-754-755-756-757-758-759-760-761-733-763-790-725-781</t>
  </si>
  <si>
    <t>ΑΥΓΕΡΙΝΟΥ</t>
  </si>
  <si>
    <t>ΑΗ281806</t>
  </si>
  <si>
    <t>1066,6</t>
  </si>
  <si>
    <t>776-770-787-788-754-755-757-758-738-745-746-747-730-748-768</t>
  </si>
  <si>
    <t>ΜΠΡΟΥΖΟΥΚΗ</t>
  </si>
  <si>
    <t>ΚΩΝΣΤΑΝΤΙΑ ΑΙΚΑΤΕΡΙΝΗ</t>
  </si>
  <si>
    <t>Φ265351</t>
  </si>
  <si>
    <t>905,3</t>
  </si>
  <si>
    <t>1066,3</t>
  </si>
  <si>
    <t>770-776-745-746-747-748-749-750-790-751-752-766-792-793-753-767-768-781-782-783-729-730-731-732-733-734-735-736-726-754-755-756-757-758-759-760-761-762-763-764-765-791-797-738-739-737-740-741-727-728-725-769-777-778-779-780-775-774-789-787-788-742-744-794-795-784-785-771-772-773-786-796</t>
  </si>
  <si>
    <t>ΜΟΥΡΤΖΙΝΟΥ</t>
  </si>
  <si>
    <t>ΧΑΡΙΛΑΟΣ</t>
  </si>
  <si>
    <t>ΑΙ743377</t>
  </si>
  <si>
    <t>749-747-750-746-745-741-792-793-767-768-751-752-738-729-730-731-732-733-734-735-736-754-755-756-757-758-759-760-761-762-763-764-765-781-782-783-727-728-725-740-742-744-769-772-773-777-784-790</t>
  </si>
  <si>
    <t>ΑΖ030378</t>
  </si>
  <si>
    <t>1065,5</t>
  </si>
  <si>
    <t>733-781-754-763-760-758-756-730-776-749-728-752-734-759-761-748-746-747-751-755-757-767-738-742-744-731-741-762-768-784-777-786-783-771-770-794-740-736-726-725-732-745-750-769-773-793-792-790-789-788-787-779-780-778-775-774-766-727</t>
  </si>
  <si>
    <t>ΘΑΛΑΣΣΗ</t>
  </si>
  <si>
    <t>ΑΙ649525</t>
  </si>
  <si>
    <t>1065,3</t>
  </si>
  <si>
    <t>760-754-758-756-755-757-759-761-763-762-764-765-726-729-730-731-732-736-782-781-783-734-735-733-728-727-749-746-748-747-745-750-790-776-777-738-740-769-725-751</t>
  </si>
  <si>
    <t>ΜΩΡΑΙΤΗ</t>
  </si>
  <si>
    <t>ΑΒ655868</t>
  </si>
  <si>
    <t>736-754-755-756-757-758-760-783-782-781-761-765-764-726-729</t>
  </si>
  <si>
    <t>ΤΣΙΟΛΑΚΗ</t>
  </si>
  <si>
    <t>Χ700161</t>
  </si>
  <si>
    <t>1064,6</t>
  </si>
  <si>
    <t>744-742-630-773-771-772-784-794-755-756-757-758-759-760-761-762-763-764-765-731-732-733-734-735-729-730-736-781-726-782-783-754</t>
  </si>
  <si>
    <t>ΠΑΠΑΣΤΕΡΓΙΟΥ</t>
  </si>
  <si>
    <t>ΠΕΡΙΣΤΕΡΑ</t>
  </si>
  <si>
    <t>Χ480984</t>
  </si>
  <si>
    <t>1064,3</t>
  </si>
  <si>
    <t>770-776-777-745-746-747-748-749-750-751-752-753-767-768-736-737-738-739-740-741-754-755-756-757-758-759-760-761-762-763-764-765-725-726-727-728-731-730-732-733</t>
  </si>
  <si>
    <t>ΚΑΒΑΚΕΛΗ</t>
  </si>
  <si>
    <t>ΑΕ086271</t>
  </si>
  <si>
    <t>1063,7</t>
  </si>
  <si>
    <t>729-730-731-732-733-734-735-736-754-755-756-757-758-759-760-761-762-763-764-765</t>
  </si>
  <si>
    <t>ΚΑΤΣΙΦΕΡΗΣ</t>
  </si>
  <si>
    <t>Χ643050</t>
  </si>
  <si>
    <t>1063,1</t>
  </si>
  <si>
    <t>726-754-755-757-758-759-756-760-763-761-765-764-762-783-729-732-730-731-733-735</t>
  </si>
  <si>
    <t>ΠΟΥΡΣΑΝΙΔΟΥ</t>
  </si>
  <si>
    <t>ΕΥΔΟΞΙΑ</t>
  </si>
  <si>
    <t>ΑΙ875339</t>
  </si>
  <si>
    <t>1061,7</t>
  </si>
  <si>
    <t>767-768-741-749-750-746-747-748-745-791-792-738-775-753-770-790-776-752-751-737-797-787-788-742-744-794-795-771-739-766-773-772-784-785-740-727-728-769-725-763-764-765-733-781-782-783-754-761-760-762-756-757-755-758-759-730-731-732-729-726-777-734-735</t>
  </si>
  <si>
    <t>ΚΟΚΚΑ-ΜΥΛΩΝΑ</t>
  </si>
  <si>
    <t>ΑΒ425153</t>
  </si>
  <si>
    <t>1061,3</t>
  </si>
  <si>
    <t>770-776-790-745-746-747-748-749-750-751-752-741-767-768-738-792-793-726-729-730-731-732-733-734-735-736-755-756-757-758-759-760-761-762-763-764-765-753-781-782</t>
  </si>
  <si>
    <t>ΛΟΙΖΟΥ</t>
  </si>
  <si>
    <t>ΛΟΙΖΟΣ</t>
  </si>
  <si>
    <t>ΑΑ353869</t>
  </si>
  <si>
    <t>1060,4</t>
  </si>
  <si>
    <t>738-729-730-731-732-733-754-755-756-757-758-759-760-761-762-763-764-765-735-736-726</t>
  </si>
  <si>
    <t>ΨΑΧΟΥΛΙΑ</t>
  </si>
  <si>
    <t>Τ314029</t>
  </si>
  <si>
    <t>1059,9</t>
  </si>
  <si>
    <t>760-759-756-754-755-757-764-765-763-762-761-782-735-736</t>
  </si>
  <si>
    <t>ΧΗΤΟΥ</t>
  </si>
  <si>
    <t>ΑΚ648831</t>
  </si>
  <si>
    <t>783-781-735-782-757-758-754-755-736-759-761-726-763-760-756-732-729</t>
  </si>
  <si>
    <t>ΜΑΝΤΑΣΑ</t>
  </si>
  <si>
    <t>Τ309254</t>
  </si>
  <si>
    <t>1058,7</t>
  </si>
  <si>
    <t>754-758-736-749-730-756-755-757-760-728-794-765-782-761-762-759-763-776-752-748-746-742-744-740-738-731-734-783-764-770-751-747-784-753-741-773-732-726-729-733-727-750-777-745-769-771-725-735-767-768-785-772-792-793</t>
  </si>
  <si>
    <t>ΡΟΥΓΚΑΛΑ</t>
  </si>
  <si>
    <t>ΒΕΝΕΤΙΑ</t>
  </si>
  <si>
    <t>Χ803896</t>
  </si>
  <si>
    <t>1058,6</t>
  </si>
  <si>
    <t>749-746-748-747-750-745-741-792-793-767-768-753-770-752-751-776-728-727-729-730-731-732-733-734-735-736-754-755-756-757-758-759-760-761-762-763-764-765-781-782-783-726-725-738-740-769-777-790-742-744-771-772-773-784</t>
  </si>
  <si>
    <t>ΠΕΤΡΗ</t>
  </si>
  <si>
    <t>ΑΜ000114</t>
  </si>
  <si>
    <t>1058,2</t>
  </si>
  <si>
    <t>732-762-757-755-756-759-758-731-730-783-782-765-761-754-760-763-764-735-781-729-733-734</t>
  </si>
  <si>
    <t>ΚΟΚΟΡΙΓΚΟΥ</t>
  </si>
  <si>
    <t>Φ361750</t>
  </si>
  <si>
    <t>1057,2</t>
  </si>
  <si>
    <t>756-760-758-754-755-759-761-757-763-762-765-764-735-736-733-726-729-731-730-732</t>
  </si>
  <si>
    <t>ΣΑΝΤΙΚΑΙ</t>
  </si>
  <si>
    <t>ΑΝΑ</t>
  </si>
  <si>
    <t>ΚΟΖΜΑ</t>
  </si>
  <si>
    <t>ΑΙ416860</t>
  </si>
  <si>
    <t>851,4</t>
  </si>
  <si>
    <t>1056,4</t>
  </si>
  <si>
    <t>765-764-760-757-755-761-758-759-763-735-736-729-756-732-731-730-762-754-733-734</t>
  </si>
  <si>
    <t>ΓΕΩΡΓΟΠΟΥΛΟΣ</t>
  </si>
  <si>
    <t>ΑΖ818884</t>
  </si>
  <si>
    <t>1055,1</t>
  </si>
  <si>
    <t>749-750-746-748-747-745-770-741-751-752-767-768-792-793-776-753-794-744-742-784-772-773-771-754-758-736-730-757-755-756-760-763-762-761-764-759-734-733-735-731-732-729-726-782-781-738-728-765-783-769-740-727-725-777-790</t>
  </si>
  <si>
    <t>ΚΑΤΣΙΜΠΑ</t>
  </si>
  <si>
    <t>Σ980942</t>
  </si>
  <si>
    <t>754-758-736-730-749-755-756-757-760-728-766-765-794-781-776-767-763-762-761-759-752-748-746-744-742-740-731-734-737-738-741-747-751-753-764-768-770-772-773-774-778-783-784-790-797-796-795-793-792-791-789-788-787-786-785-780-779-777-775-771-769-750-745-739-735-733-732-729-727-726-725</t>
  </si>
  <si>
    <t>ΔΟΝΟ</t>
  </si>
  <si>
    <t>ΓΑΡΟΥΦΑΛΛΙΑ</t>
  </si>
  <si>
    <t>ΚΩΤΣΗΣ</t>
  </si>
  <si>
    <t>ΑΖ760021</t>
  </si>
  <si>
    <t>1052,5</t>
  </si>
  <si>
    <t>752-751-734-726-729-730-732-733-736-754-755-756-757-758-759-760-761-763-764-765-781-782-783-727-728-744-745-748-749-746-747-769-775-776-777-766-770-790-794-725</t>
  </si>
  <si>
    <t>ΠΕΤΡΟΥΛΗ</t>
  </si>
  <si>
    <t>Χ792456</t>
  </si>
  <si>
    <t>1050,9</t>
  </si>
  <si>
    <t>730-731-729-758-756-757-755-732-760-763-764-765-726-736-759-762-735-761-733-754-783-781-782-734-738</t>
  </si>
  <si>
    <t>ΓΕΩΡΓΙΑΔΟΥ</t>
  </si>
  <si>
    <t>ΑΖ802158</t>
  </si>
  <si>
    <t>1050,7</t>
  </si>
  <si>
    <t>791-767-768-741-751-752-745-746-747-750-748-749-792-793-770-776-753-790-725-739-737-738-766-794-795-784-785-742-744-771-772-773-796-786-787-788-789-774-775-778-779-780-781-782-783-754-755-756-757-758-759-765-764-763-762-761-760-726-727-728-729-730-731-732-733-734-735-736-777-769-740</t>
  </si>
  <si>
    <t>ΠΑΠΑΗΛΙΟΥ</t>
  </si>
  <si>
    <t>ΑΕ731801</t>
  </si>
  <si>
    <t>1050,6</t>
  </si>
  <si>
    <t>777-727-728-740-769-736-732-754-755-756-760-761-764-763-765-759-758-783-731</t>
  </si>
  <si>
    <t>ΚΑΖΑΝΑ</t>
  </si>
  <si>
    <t>ΑΙ157196</t>
  </si>
  <si>
    <t>1048,8</t>
  </si>
  <si>
    <t>792-797-737-793-754-769-771-745-781-746-747-748-749-750-751-752-755-756-757-758-759-760</t>
  </si>
  <si>
    <t>ΡΑΖΑΚΙΑ</t>
  </si>
  <si>
    <t>ΑΙ318471</t>
  </si>
  <si>
    <t>1047,4</t>
  </si>
  <si>
    <t>760-754-755-756-759-757-783-782-781-765-764-761-736-735-732-762-763-758-729-730-731-726-733-734-770</t>
  </si>
  <si>
    <t>ΑΝΑΓΝΩΣΤΟΥ</t>
  </si>
  <si>
    <t>ΑΙ370760</t>
  </si>
  <si>
    <t>770-745-746-747-748-749-750-737-752-751-753-725-727-726-728-729-730-731-732-733-734-735-736-738-739-740-741-742-744-766-768-769-771-772-773-774-775-776-777-778-779-780-781-782-783-785-784-786-787-788-789-790-791-792-793-794-795-796-797-754-755-756-757-758-759-760-761-762-763-764-765</t>
  </si>
  <si>
    <t>ΝΤΕΝΤΟΠΟΥΛΟΥ</t>
  </si>
  <si>
    <t>Χ685083</t>
  </si>
  <si>
    <t>1044,8</t>
  </si>
  <si>
    <t>745-746-747-748-749-750-737-753-767-766-791-793-794-797-735-736-738-739-740-741-742-744-751-752-754-755-756-757-758-759-760-761-762-763-764-765-768-769-770-771-772-773-774-775-776-777-778-779-780-781-782-783-784-785-786-787-789-790-792-795-796</t>
  </si>
  <si>
    <t>ΜΑΖΑΡΑΚΗ</t>
  </si>
  <si>
    <t>Χ144840</t>
  </si>
  <si>
    <t>1044,6</t>
  </si>
  <si>
    <t>781-783-754-736-758-755-756-760-726-729-765-761-762-763-764</t>
  </si>
  <si>
    <t>ΤΣΑΓΚΙΔΗ</t>
  </si>
  <si>
    <t>ΑΙ584568</t>
  </si>
  <si>
    <t>1043,6</t>
  </si>
  <si>
    <t>759-757-755-754-761-758-730-732-763-733-756-731-729-760-762-736-781-782-783-764-765</t>
  </si>
  <si>
    <t>Δεληβασίλη</t>
  </si>
  <si>
    <t>Χαρίκλεια</t>
  </si>
  <si>
    <t>ΓΕΏΓΙΟΣ</t>
  </si>
  <si>
    <t>ΑΚ293306</t>
  </si>
  <si>
    <t>749-753-776-746-748-747-750-752-751-784-785-794-742-771-773-772-766-796-786-775-737-792-764-765-761-762-759-758-757-755-756-726-730-732-736-735-731-782-783-781-788-787-780-779-778-727-728-745-777</t>
  </si>
  <si>
    <t>Λαρίση</t>
  </si>
  <si>
    <t>Ειρήνη</t>
  </si>
  <si>
    <t>Γρηγόριος</t>
  </si>
  <si>
    <t>ΑΙ849973</t>
  </si>
  <si>
    <t>1042,7</t>
  </si>
  <si>
    <t>770-776-768-767-765-764-754-736-758-760-755-756-757-730-783-781-763-762-759-734-733-732-731-749-748-746-747-750-745-741-738-751-752-753-771-772-773-784-790-794-792-791</t>
  </si>
  <si>
    <t>ΚΙΤΣΟΠΟΥΛΟΥ</t>
  </si>
  <si>
    <t>ΑΗ315865</t>
  </si>
  <si>
    <t>1042,1</t>
  </si>
  <si>
    <t>750-747-746-749-745-748-770-741-792-793-776-768-767-790-751-752-791-753-739-797-759-760-761-762-763-764-765-755-756-757-758-729-730-731-732-733-734-735-736-781-782-783-737-740</t>
  </si>
  <si>
    <t>ΠΑΠΑΓΕΩΡΓΙΟΥ</t>
  </si>
  <si>
    <t>ΑΒ604527</t>
  </si>
  <si>
    <t>770-776-751-752-745-746-747-748-749-750-790-791-792-793-797-794-753-754-755-756-757-758-759-760-761-762-763-764-765-767-768-769-771-772-773-777-781-782-783-784-796-795-789-788-787-786-785-780-779-778-775-766-739</t>
  </si>
  <si>
    <t>ΚΟΥΡΜΟΥΛΗ</t>
  </si>
  <si>
    <t>ΑΒ186953</t>
  </si>
  <si>
    <t>1041,4</t>
  </si>
  <si>
    <t>785-784-794-795-744-742-771-772-773-754-758-755-756-757-760-782-730-759-761-762-763-781-783-731-729-732-749-746-748-747-745-750</t>
  </si>
  <si>
    <t>ΤΣΑΜΗ</t>
  </si>
  <si>
    <t>ΑΒ107312</t>
  </si>
  <si>
    <t>1040,3</t>
  </si>
  <si>
    <t>776-770-787-788-790-738-750-748-749-747-746-745-727-728-741-753-781-764-765-726-759-735-729-730-731-732-756-734-733-754-763-762-761-760-782-783-792-793-785-784-786-780-779-755-757-758-742-744-751-752-766-777-775-737-740-736-725-769-768-767-794-795-771-773-772-778-789-796-797-791</t>
  </si>
  <si>
    <t>ΑΛΕΞΑΝΔΡΗ</t>
  </si>
  <si>
    <t>ΑΙ281305</t>
  </si>
  <si>
    <t>1040,1</t>
  </si>
  <si>
    <t>796-754-758-736-730-782-749-728-755-756-757-760-742-794-746-748-752-759-761-762-763-765-767-776-781-725-726-727-729-731-732-733-734-735-737-738-739-740-741-744-745-747-750-751-753-764-768-770-771-772-773-774-775-777-783-784-790-792-793-766-778-779-780-785-786-789-787-791-788-795-797</t>
  </si>
  <si>
    <t>ΜΠΟΥΤΑΚΗ</t>
  </si>
  <si>
    <t>ΑΑ479559</t>
  </si>
  <si>
    <t>1039,6</t>
  </si>
  <si>
    <t>791-767-768-741-770-776-752-751-746-749-748-750-747-745-753-792-793-738-790-777-769-740-725-727-728-744-742-771-772-773-784-794-781-783-782-755-757-758-759-756-754-760-763-764-765-761-762-735-734-736-730-729-731-732-733-726</t>
  </si>
  <si>
    <t>ΨΑΡΡΗ</t>
  </si>
  <si>
    <t>ΑΖ429457</t>
  </si>
  <si>
    <t>1038,4</t>
  </si>
  <si>
    <t>757-758-759-760-782-783-781-763-764-765-732-735-736-754-755-756-761-762</t>
  </si>
  <si>
    <t>ΜΑΚΡΗ</t>
  </si>
  <si>
    <t>ΑΚ994992</t>
  </si>
  <si>
    <t>1038,3</t>
  </si>
  <si>
    <t>611-741-755-757-758-760-763-764-765-746-747-748-749-754-756-759-761-762-767-768-612-745-750</t>
  </si>
  <si>
    <t>ΠΕΤΡΙΔΟΥ</t>
  </si>
  <si>
    <t>ΑΒ855544</t>
  </si>
  <si>
    <t>839,3</t>
  </si>
  <si>
    <t>1037,3</t>
  </si>
  <si>
    <t>767-750-746-745-747-748-749-768-752-751-753-783-756-782-781-755-757-763-758-770-741-761-759-762-760-729-730-731-736-732-735-754-726-733-776-794-744-742-784-728-727-790-792-793-769-764-765-734-725-773-777-771-772-740-738-791-766-775-797-737-739-780-779-787-788-778-796-774</t>
  </si>
  <si>
    <t>ΓΙΑΝΝΟΥΛΑΚΗΣ</t>
  </si>
  <si>
    <t>ΑΚ056970</t>
  </si>
  <si>
    <t>867,9</t>
  </si>
  <si>
    <t>1036,9</t>
  </si>
  <si>
    <t>765-764-734-736-756-757-758-760-730-729-731-732-733-755-754-763-781-782-783-761-759-762-735</t>
  </si>
  <si>
    <t>ΕΥΘΥΜΙΟΥ</t>
  </si>
  <si>
    <t>ΑΖ286703</t>
  </si>
  <si>
    <t>845,9</t>
  </si>
  <si>
    <t>760-758-756-757-755-763-761-762-794-730</t>
  </si>
  <si>
    <t>ΑΜ983250</t>
  </si>
  <si>
    <t>790-776-770-736-758-757-755-749-744-742</t>
  </si>
  <si>
    <t>ΝΤΡΙΖΑΙ</t>
  </si>
  <si>
    <t>ΜΠΟΥΓΙΑΡ</t>
  </si>
  <si>
    <t>ΑΜ841786</t>
  </si>
  <si>
    <t>1035,8</t>
  </si>
  <si>
    <t>754-748-758-736-731-749-760-755-756-782-728-734-759-763-765-766-772-776-794-773-790-725-730-739-786-757</t>
  </si>
  <si>
    <t>ΑΛΕΒΙΖΟΥ</t>
  </si>
  <si>
    <t>ΑΜ767165</t>
  </si>
  <si>
    <t>1035,6</t>
  </si>
  <si>
    <t>727-728-754-736-758-761-760-756-757-782-781-783-755-762-735-733-732-730-731-726-764-765-763-738-777-746-747-745-750-749-776-770-753-751-778-779-780-787-788-742-744-784-785-794-773-775-796-789-774-741-766-769</t>
  </si>
  <si>
    <t>ΠΕΤΡΑΚΗ</t>
  </si>
  <si>
    <t>ΑΝ173465</t>
  </si>
  <si>
    <t>1035,4</t>
  </si>
  <si>
    <t>734-736-735-729-782-755-758-757-756-754-759-760-761-762-763-764-765-781-783-733</t>
  </si>
  <si>
    <t>ΣΤΡΕΜΠΕΛΙΑ</t>
  </si>
  <si>
    <t>ΚΑΝΕΛΛΟΣ</t>
  </si>
  <si>
    <t>ΑΜ120990</t>
  </si>
  <si>
    <t>1033,3</t>
  </si>
  <si>
    <t>736-758-760-757-754-755-730-759-765-763</t>
  </si>
  <si>
    <t>ΜΑΝΙΚΗ</t>
  </si>
  <si>
    <t>Χ458270</t>
  </si>
  <si>
    <t>1032,8</t>
  </si>
  <si>
    <t>736-780-758-755-756-757-765-764-761-781-730-754-749-748-747-752-751</t>
  </si>
  <si>
    <t>ΜΠΑΡΤΖΟΥ</t>
  </si>
  <si>
    <t>ΤΑΤΙΑΝΑ</t>
  </si>
  <si>
    <t>ΑΝ497203</t>
  </si>
  <si>
    <t>754-758-736-749-730-760-756-757-755-782-765-761-762-763-776-759-781-748-746-752-747-770-739-790-751-764-753-734-731-783-745-733-735-732-729</t>
  </si>
  <si>
    <t>ΓΟΥΡΓΟΥΛΗ</t>
  </si>
  <si>
    <t>ΘΕΩΝΗ-ΘΕΟΔΩΡΑ</t>
  </si>
  <si>
    <t>ΑΕ716479</t>
  </si>
  <si>
    <t>1030,9</t>
  </si>
  <si>
    <t>740-727-728-777-725-769-726-729-730-731-732-733-734-735-736-754-755-756-757-758-759-760-761-762-763-764-765-782-783-738-751-752-739-790-775-766-776-770-745-746-747-748-749-750-741-792-793-742-744-794-795-771-772-773-784-785-786-789-767-768-796-791-753-787-788-779-780-774-797-737-778</t>
  </si>
  <si>
    <t>ΓΟΥΣΙΑ</t>
  </si>
  <si>
    <t>ΕΛΕΟΝΩΡΑ-ΑΙΚΑΤΕΡΙΝΗ</t>
  </si>
  <si>
    <t>ΑΒ201180</t>
  </si>
  <si>
    <t>1028,6</t>
  </si>
  <si>
    <t>758-730-731-757-763-729-732-761-759-755-756-754-733-752-751-760</t>
  </si>
  <si>
    <t>ΨΥΧΟΓΙΟΥ</t>
  </si>
  <si>
    <t>ΑΜ000694</t>
  </si>
  <si>
    <t>1028,3</t>
  </si>
  <si>
    <t>735-783-782-765-764-736-756-760-757-755-734-763-758-759-761-762-754-781</t>
  </si>
  <si>
    <t>ΑΕ584107</t>
  </si>
  <si>
    <t>1028,1</t>
  </si>
  <si>
    <t>755-758-754-757-761-756-759-760-763-762-764-765-736-735-734-731-730-729-726-732</t>
  </si>
  <si>
    <t>ΖΑΡΚΑΛΗ</t>
  </si>
  <si>
    <t>Φ246610</t>
  </si>
  <si>
    <t>1027,3</t>
  </si>
  <si>
    <t>741-768-767-749-746-748-747-770-750-745-792-793-753-751-752-730-731-732-733-734-735-736-729-726-754-755-756-757-758-759-760-761-762-763-764-765-781-782-783-725-727-728-737-738-739-740-742-744-766-769-771-772-773-774-775-776-777-778-779-780-784-785-786-787-788-789-790-791-794-795-796-797</t>
  </si>
  <si>
    <t>ΤΣΑΝΤΡΙΖΟΥ</t>
  </si>
  <si>
    <t>ΑΗ019923</t>
  </si>
  <si>
    <t>1026,3</t>
  </si>
  <si>
    <t>759-760-730-731-729-756-761-732-755-763-762-758-757-736-754-733-735-726-734-764-765-783-782-781-727-728</t>
  </si>
  <si>
    <t>ΤΣΙΧΛΑ</t>
  </si>
  <si>
    <t>ΘΕΜΙΣΤΟΚΛΗΣ</t>
  </si>
  <si>
    <t>ΑΗ211074</t>
  </si>
  <si>
    <t>728-727-740-725-769-777-751-752-738-776-770-792-793-781-782-783-730-726-729-731-732-733-734-735-736-754-755-756-757-758-759-760-761-762-763-764-765-739-745-746-747-748-749-750-753-767-768-741-775-766-790-791-797-742-744-771-772-773-784-785-794-795-774-779-780-786-789-796-787-788</t>
  </si>
  <si>
    <t>ΠΛΑΚΕΤΑ</t>
  </si>
  <si>
    <t>ΑΖ613668</t>
  </si>
  <si>
    <t>1025,9</t>
  </si>
  <si>
    <t>767-768-791-751-752-750-749-748-747-746-745-741-753-792-793-795-794-789-788-787-797-796-770-766-775-784-785-780-779-778-772-773-774-776-777-786-769-742-744-738-739-740-727-728-725-726-729-730-731-732-733-734-735-736-737-754-755-756-757-758-759-760-761-762-763-764-765-771-781-782-783</t>
  </si>
  <si>
    <t>ΚΥΡΙΑΚΙΔΗΣ</t>
  </si>
  <si>
    <t>ΑΒ865027</t>
  </si>
  <si>
    <t>1025,6</t>
  </si>
  <si>
    <t>746-747-750-749-745-748-741-768-791-751-752-776-797-770-737-755-756-757-758-759-760-761-762-736-782-783-765-769-727-728-744-742</t>
  </si>
  <si>
    <t>ΠΛΕΥΡΙΑ</t>
  </si>
  <si>
    <t>ΑΙ765073</t>
  </si>
  <si>
    <t>1024,1</t>
  </si>
  <si>
    <t>736-755-756-758-757-754-730-731-760-765-764-762-740-761-759-763-734-782-783-781-728-735-729-726-732-733-777-727-739-770-751-752-749-748-746-747-753-768-767-790-741-794-742-744-784-772</t>
  </si>
  <si>
    <t>Χ805293</t>
  </si>
  <si>
    <t>727-728-740-725-777-754-758-730-731-755-756-757-760-782-765-781-761-762-763-764-783</t>
  </si>
  <si>
    <t>ΤΣΟΠΑΝΑΚΗ</t>
  </si>
  <si>
    <t>Φ305816</t>
  </si>
  <si>
    <t>1022,2</t>
  </si>
  <si>
    <t>777-732-782-773-726-729-730-731-733-734-735-736-754-755-756-757-758-759-760-761-762-763-764-765-727-728</t>
  </si>
  <si>
    <t>ΒΛΑΧΟΣ</t>
  </si>
  <si>
    <t>ΑΗ709049</t>
  </si>
  <si>
    <t>853,6</t>
  </si>
  <si>
    <t>1021,6</t>
  </si>
  <si>
    <t>728-727-740-725-730-736-754-755-763-758-760-734-765-735-731-781-751-752-777-790-770-769-746-747-748-749-767-741-776-738</t>
  </si>
  <si>
    <t>ΚΟΣΣΙΩΡΗΣ</t>
  </si>
  <si>
    <t>ΑΝ510375</t>
  </si>
  <si>
    <t>1020,1</t>
  </si>
  <si>
    <t>754-755-757-756-759-763-732-758-729-730-731-733-735-736-760-761-762-764-781-782-783-734-792-793</t>
  </si>
  <si>
    <t>Χ796251</t>
  </si>
  <si>
    <t>752-751-725-775-750-749-746-748-747-745-727-728-792-793-767-768-769-766-776-790-791-770-741-753-737-797-740-739-777-726-794-795-742-744-734-771-772-773-729-730-731-732-733-754-755-756-757-758-759-760-761-762-763-764-765-781-782-783-784-785-735-736-786-780-779-778-774-789-788-787-796-738</t>
  </si>
  <si>
    <t xml:space="preserve">ΜΠΕΛΑΔΑΚΗ </t>
  </si>
  <si>
    <t>ΣΟΦΙΑ-ΕΥΑΓΓΕΛΙΑ</t>
  </si>
  <si>
    <t>ΑΚ240387</t>
  </si>
  <si>
    <t>1019,9</t>
  </si>
  <si>
    <t>726-736-755-756-757-758-760-761-763-754</t>
  </si>
  <si>
    <t>ΡΑΓΚΑΒΑ</t>
  </si>
  <si>
    <t>ΑΕ244520</t>
  </si>
  <si>
    <t>1019,4</t>
  </si>
  <si>
    <t>728-727-740-725-777-769-754-758-736-755-756-757-760-730-765-782-761-762-763-764-752-751-783-759-770-776-749-748-747-742-744-784-794-738-741-726-729-732-733-734-735-790-781-767-768-766-775-778</t>
  </si>
  <si>
    <t>ΛΙΑΓΟΥΡΗ</t>
  </si>
  <si>
    <t>ΑΖ059495</t>
  </si>
  <si>
    <t>1018,9</t>
  </si>
  <si>
    <t>732-762-758-756-736-761-764-765-760-757-759-729-730-755-763-733-754-782-783-726-781</t>
  </si>
  <si>
    <t>ΑΙ510727</t>
  </si>
  <si>
    <t>1018,2</t>
  </si>
  <si>
    <t>736-735-782-730-731-729-734-757-756-760-758-763-755-754-732-762-781-764-765-726-733-759-761-783</t>
  </si>
  <si>
    <t>ΜΕΣΕΛΙΔΟΥ</t>
  </si>
  <si>
    <t>ΑΓΑΠΗ</t>
  </si>
  <si>
    <t>ΑΚ378036</t>
  </si>
  <si>
    <t>1017,9</t>
  </si>
  <si>
    <t>786-741-742-744-746-748-749-745-752-751-767-768-770-792-793-791-753-775-776-777-738-737-728-727-725-747-750-771-772-773-784-785-790-794-795-797-740-739-766-769-726-729-730-731-732-733-734-735-736-754-755-756-757-758-759-760-761-762-763-764-765-781-782-783-787-788-774-778-779-780</t>
  </si>
  <si>
    <t>ΜΕΛΕΖΟΥ</t>
  </si>
  <si>
    <t>ΑΕ225347</t>
  </si>
  <si>
    <t>1016,8</t>
  </si>
  <si>
    <t>727-728-740-725-751-752-726-729-730-731-732-733-734-735-736-754-755-756-757-758-759-760-761-762-763-764-765-782-783-781-738-739-790-777-741-767-768-769-745-746-747-748-749-750-792-793-770-794-784-742-744-776-771-772-773-753</t>
  </si>
  <si>
    <t>ΜΗΤΣΙΑΛΟΥ</t>
  </si>
  <si>
    <t>ΑΕ337939</t>
  </si>
  <si>
    <t>1016,5</t>
  </si>
  <si>
    <t>768-767-746-747-750-749-748-745-752-751-741-753-770-776-791-727-728-729-730-731-732-725-726-736-733-734-735-754-758-755-756-757-759-760-761-762-763-764-765-766-794-795-784-785-742-744-787-788-771-772-773-777-781-782-783-786-790-792-793-797-737-738-739-740-769-774-780-779-778-789-796</t>
  </si>
  <si>
    <t>ΘΕΟΔΩΡΑΚΟΠΟΥΛΟΣ</t>
  </si>
  <si>
    <t>ΑΔΑΜΑΝΤΙΟΣ</t>
  </si>
  <si>
    <t>ΑΚ733426</t>
  </si>
  <si>
    <t>1016,3</t>
  </si>
  <si>
    <t>740-727-728-729-730-731-732-734-733-735-736-737-738-739-726-797-742-744-745-746-747-748-749-750-751-752-753-754-755-756-757-758-759-760-761-762-763-764-765-766-767-768-769-770-771-772-773-774-775-776-777-778-779-780-781-782-783-784-785-786-787-788-789-790-791-792-793-794-795-796</t>
  </si>
  <si>
    <t>ΚΟΥΤΡΟΥΛΑΚΗ</t>
  </si>
  <si>
    <t>ΑΚ487044</t>
  </si>
  <si>
    <t>1015,2</t>
  </si>
  <si>
    <t>794-784-742-744-771-772-773-726-727-728-729-730-731-732-733-734-735-736-745-746-747-748-749-750-755-756-757-758-759-760-761-762-763-764-765-770-781-782-783</t>
  </si>
  <si>
    <t>Χ186292</t>
  </si>
  <si>
    <t>783-782-736-734-781-726-735-755-757-758-756-754-730-733-731-732-729-752-751-759-728-727-725-738-740-745-748-746-747-749-750-769-770-760-761-762-763-764-765-777</t>
  </si>
  <si>
    <t>ΜΠΑΡΤΖΗΣ</t>
  </si>
  <si>
    <t>ΑΜ734228</t>
  </si>
  <si>
    <t>1012,7</t>
  </si>
  <si>
    <t>733-729-732-731-730-759-761-762-763-758-756-764-765-755-757-760-754-736-735-782-783-781-726-734-727-728</t>
  </si>
  <si>
    <t>ΘΕΟΔΩΡΑΚΗΣ</t>
  </si>
  <si>
    <t>ΑΖ268067</t>
  </si>
  <si>
    <t>1012,2</t>
  </si>
  <si>
    <t>770-768-776-745-746-747-748-749-750-760-757-755</t>
  </si>
  <si>
    <t>ΚΟΤΤΑΡΑΣ</t>
  </si>
  <si>
    <t>ΑΑ104356</t>
  </si>
  <si>
    <t>729-726-730-731-732-733-734-735-736-754-755-756-757-758-759-760-761-762-763-764-765-781-782-783</t>
  </si>
  <si>
    <t>ΚΟΤΣΙΑΙ</t>
  </si>
  <si>
    <t>ΟΝΤΕΤΑ</t>
  </si>
  <si>
    <t>ΠΑΡΤΙΖΑΝ</t>
  </si>
  <si>
    <t>ΑΝ158077</t>
  </si>
  <si>
    <t>758-736-755-760-757-754-756-730-765-763-761-732-729-764-733-762</t>
  </si>
  <si>
    <t>ΣΑΡΙΝΑΚΗ</t>
  </si>
  <si>
    <t>Χ917471</t>
  </si>
  <si>
    <t>1011,5</t>
  </si>
  <si>
    <t>772-771-773-742-744-784-794-752-751-777-725-728-727-738-740-726-782-783-781-790-776-769-763-764-765-755-758-757-760-729-730-731-732-733-734-735-736-762-761-756-759-754-770-753-767-768-745-750-746-747-748-749-792-793-741</t>
  </si>
  <si>
    <t>ΤΣΙΝΤΖΙΛΩΝΗ</t>
  </si>
  <si>
    <t>ΖΗΣΗΣ</t>
  </si>
  <si>
    <t>Φ293622</t>
  </si>
  <si>
    <t>770-776-768-767-790-752-751-728-738-740-753-741-749-748-746-747-782-781-783-754-758-757-756-755-760-765-759-761-762-763-764-730-731-736-734-784-794-742-744-772-773</t>
  </si>
  <si>
    <t>ΣΕΒΑΣΛΙΔΗ</t>
  </si>
  <si>
    <t>ΝΙΚΗ</t>
  </si>
  <si>
    <t>ΑΜ288463</t>
  </si>
  <si>
    <t>1011,3</t>
  </si>
  <si>
    <t>746-747-750-749-748-745-753-770-776-751-752-738-767-768-726-729-730-731-732-734-735-736-741-754-755-756-757-758-759-760-761-762-763-781-782-783-792-793-725-727-728-740-742-744-784-794-790</t>
  </si>
  <si>
    <t>ΑΠΟΣΤΟΛΟΠΟΥΛΟΥ</t>
  </si>
  <si>
    <t>ΑΒ628611</t>
  </si>
  <si>
    <t>1010,4</t>
  </si>
  <si>
    <t>725-726-727-728-729-730-731-732-733-734-735-736-740-751-752-754-755-756-757-758-759-760-761-762-763-764-765-769-781-782-783</t>
  </si>
  <si>
    <t>ΜΑΡΓΑΡΙΤΟΠΟΥΛΟΥ</t>
  </si>
  <si>
    <t>Χ906049</t>
  </si>
  <si>
    <t>1010,3</t>
  </si>
  <si>
    <t>770-737-776-738-788-790-739-767-768-752-751-753-797-745-746-747-748-749-750-792-728-730-736-735-734-758-759-757-756-755-754-765-764-763-762-761-760-775-789-779-780-782-781-777</t>
  </si>
  <si>
    <t>ΚΑΡΚΑΣΙΝΑ</t>
  </si>
  <si>
    <t>ΑΖ750709</t>
  </si>
  <si>
    <t>1010,1</t>
  </si>
  <si>
    <t>756-757-760-761-762-754-755-758-759-763-764-765-730-729-732-733-782-781-736-735-734</t>
  </si>
  <si>
    <t>ΚΑΚΑΝΑΚΗ</t>
  </si>
  <si>
    <t>Χ627517</t>
  </si>
  <si>
    <t>1008,1</t>
  </si>
  <si>
    <t>739-790-754-758-736-730-749-760-755-757-756-782-728-761-764-763-762-759-765-781-776-748-746-752-740-742-744-794-767-731-729-732-726-734-735-733-770-783-727-747-750-751-753-725-745-777-792-793-738-768-741-769-771-772-773-784</t>
  </si>
  <si>
    <t>ΠΑΝΤΑΖΗ</t>
  </si>
  <si>
    <t>ΑΕ745647</t>
  </si>
  <si>
    <t>1007,3</t>
  </si>
  <si>
    <t>733-777-736-757-758-729-764-765-730-731-732-755-756-759-760-761-762-763-726-781-782-754-734-735</t>
  </si>
  <si>
    <t>ΜΠΑΓΙΑΚΟΥ</t>
  </si>
  <si>
    <t>ΑΖ476795</t>
  </si>
  <si>
    <t>755-760-757-764-765-763-758-756-754-761-729-730-731-783-782-781-733-734-735-736-749-746-747-748-750-745-752-784-794-742-744-790</t>
  </si>
  <si>
    <t>ΛΙΑΚΩΝΗ</t>
  </si>
  <si>
    <t>Σ522224</t>
  </si>
  <si>
    <t>1007,1</t>
  </si>
  <si>
    <t>727-728-729-730-731-732-733-734-735-736-745-747-748-749-750-754-755-756-757-758-759-760-761-762-763-764-765-781-782-783</t>
  </si>
  <si>
    <t>ΒΑΣΙΛΟΠΟΥΛΟΥ</t>
  </si>
  <si>
    <t>ΑΕ720596</t>
  </si>
  <si>
    <t>1005,8</t>
  </si>
  <si>
    <t>728-727-740-751-752-766-745-747-748-749-750-725-742-744-771-772-773-775-770-777-792-793-784-785-776-769-753-738-739-767-768-754-755-756-757-758-759-760-761-762-765-763-764-741-790-726-730-731-732-733-735-734-736-781-782-783-794-795-780</t>
  </si>
  <si>
    <t>ΚΩΝΣΤΑΝΤΙΝΙΑ</t>
  </si>
  <si>
    <t>Χ479589</t>
  </si>
  <si>
    <t>1005,1</t>
  </si>
  <si>
    <t>726-754-755-756-757-758-759-760-761-762-763-764-765-729-730-731-732-733-735-736-781-782-783-734-770-776-790-745-746-747-748-749-750-739-725-751-752-738-792-793-767-768-791-753-741-737-797-727-728-740-769-777-787-788-778-779-780-789-766-775-774-796-742-744-771-772-773-784-785-794-795-786</t>
  </si>
  <si>
    <t>ΚΟΛΑΜΠΑ</t>
  </si>
  <si>
    <t>ΑΗ578003</t>
  </si>
  <si>
    <t>1004,8</t>
  </si>
  <si>
    <t>730-731-755-756-757-758-759-764-765-732-736-725-734-750-748-746-754-761-763-749-733-782-747-745-783-781-729-762-770-752-751-728-727-741-766-776-777-753-737-790-767-742-794-773-784-740-797-738-791-786-775-779-774-789-796</t>
  </si>
  <si>
    <t>ΗΛΙΑΔΟΥ</t>
  </si>
  <si>
    <t>ΑΕ829965</t>
  </si>
  <si>
    <t>791-768-767-750-749-748-747-746-745-765-764-763-762-761-760-759-758-757-756-755-754-736-735-734-733-732-731-730-729-726-783-782-781-795-794-785-784-773-772-771-786-752-751-744-742-796-793-792-789-787-788-775-779-778-780-774-777-776-766-770-725-738-740-741-753-769-790-739-737-797-728-727</t>
  </si>
  <si>
    <t>ΣΤΕΛΛΑ</t>
  </si>
  <si>
    <t>ΑΚ610330</t>
  </si>
  <si>
    <t>833,8</t>
  </si>
  <si>
    <t>1003,8</t>
  </si>
  <si>
    <t>729-730-731-733-732-736-756-755-757-759-760-758-763-726-764-765-762-783-735-754-782-738-750-748-746-747-794</t>
  </si>
  <si>
    <t>ΚΑΡΚΑΛΗ</t>
  </si>
  <si>
    <t>ΑΖ985521</t>
  </si>
  <si>
    <t>1003,2</t>
  </si>
  <si>
    <t>765-764-736-758-756-757-760-761-755-763-783-729-730-731-732-752-751</t>
  </si>
  <si>
    <t>ΤΑΣΙΟΥΛΗ</t>
  </si>
  <si>
    <t>Μ323184</t>
  </si>
  <si>
    <t>1002,8</t>
  </si>
  <si>
    <t>727-733-732-744-725-731-760-761-763-764-755-751-752-766-729-796-738</t>
  </si>
  <si>
    <t>ΜΙΧΟΥ</t>
  </si>
  <si>
    <t>ΔΙΟΝΥΣΙΟΣ</t>
  </si>
  <si>
    <t>ΑΖ519620</t>
  </si>
  <si>
    <t>1002,7</t>
  </si>
  <si>
    <t>754-758-736-730-760-757-756-755-759-761-765-764-763-762-782-781-783</t>
  </si>
  <si>
    <t>ΑΜΠΑΡΗ</t>
  </si>
  <si>
    <t>ΔΗΜΗΤΡΑ-ΣΟΦΙΑ</t>
  </si>
  <si>
    <t>ΑΒ875472</t>
  </si>
  <si>
    <t>1001,2</t>
  </si>
  <si>
    <t>741-749-746-750-747-748-752-751-745-793-792-753-770-767-768-791-776-744-742-787-784-794-795-773-790-738-728-727-788-779-780-789-760-761-759-763-756-755-754-758-757-764-765-732-733-778-777-769-762</t>
  </si>
  <si>
    <t>ΣΤΡΑΒΟΡΑΒΔΗ</t>
  </si>
  <si>
    <t>ΑΡΣΕΝΙΟΣ</t>
  </si>
  <si>
    <t>Τ924020</t>
  </si>
  <si>
    <t>1000,2</t>
  </si>
  <si>
    <t>764-755-756-757-758-760-761-763-766-762-754-781-782-783-786-794-790-784-736-730-731-728-729-734-746-749-748-747-773-776-777-778-767-774-770-752-742-744-740-738-732-753-737-769-768-741</t>
  </si>
  <si>
    <t>ΑΝΔΡΕΟΛΑ</t>
  </si>
  <si>
    <t>ΑΕ313758</t>
  </si>
  <si>
    <t>999,2</t>
  </si>
  <si>
    <t>754-729-731-730-732-726-733-734-736-755-756-757-758-759-761-762-763-764-765-781-782-783-760-770-790-725-727-728-740-738-745-746-747-748-749-750-769-777-751-752-753-767-768-776-792-793-741-739-737-791-775-771-772-773-774-778-779-780-797-787-788-784-785-786-789-744-742-794-795-796-766</t>
  </si>
  <si>
    <t>ΚΑΛΟΖΟΥΜΗ</t>
  </si>
  <si>
    <t>EΙΡΗΝΗ</t>
  </si>
  <si>
    <t>ΦΡΑΓΚΙΣΚΟΣ</t>
  </si>
  <si>
    <t>ΑΒ609242</t>
  </si>
  <si>
    <t>998,3</t>
  </si>
  <si>
    <t>735-782-736-783-726-734-729-755-756-757-760-763-764-765</t>
  </si>
  <si>
    <t>ΤΣΑΝΑΚΤΖΙΔΟΥ</t>
  </si>
  <si>
    <t>ΑΕ827794</t>
  </si>
  <si>
    <t>997,3</t>
  </si>
  <si>
    <t>791-767-768-746-747-748-749-750-751-752-753-792-793-756-757-754-758-755-760-765-782-728-730-734-736</t>
  </si>
  <si>
    <t>ΓΕΡΟΝΤΙΔΟΥ</t>
  </si>
  <si>
    <t>ΑΕ406860</t>
  </si>
  <si>
    <t>996,9</t>
  </si>
  <si>
    <t>753-737-730-736-754-755-756-757-746-749-758-759-760</t>
  </si>
  <si>
    <t>ΜΑΡΓΑΡΙΤΗ</t>
  </si>
  <si>
    <t>ΑΒ490169</t>
  </si>
  <si>
    <t>995,7</t>
  </si>
  <si>
    <t>790-770-776-726-729-730-731-732-733-754-755-756-757-758-759-760-761-762-763-764-765-781-782-783</t>
  </si>
  <si>
    <t>ΓΚΡΕΚΟΥ</t>
  </si>
  <si>
    <t>ΒΑΣΙΛ</t>
  </si>
  <si>
    <t>ΑΜ607498</t>
  </si>
  <si>
    <t>995,5</t>
  </si>
  <si>
    <t>735-783-781-736-726-754-755-756-757-759-761-762-763-758-732-730-731-733-729-760-764-765-734</t>
  </si>
  <si>
    <t>ΖΟΛΟΤΑΡΙΩΦ</t>
  </si>
  <si>
    <t>ΑΜ002268</t>
  </si>
  <si>
    <t>995,3</t>
  </si>
  <si>
    <t>730-736-754-755-759-760-765-782-772-791-769-770-783-781-764-763-762-761</t>
  </si>
  <si>
    <t>ΜΑΝΟΥΣΑΚΗ</t>
  </si>
  <si>
    <t>ΑΜ403257</t>
  </si>
  <si>
    <t>994,9</t>
  </si>
  <si>
    <t>791-792-793-767-768-751-752-745-746-747-748-749-750-742-744-753-766-771-772-773-774-776-777-784-785-790-797-769-770-737-738-739-740-741-725-727-728-754-755-756-757-758-759-760-761-762-763-764-765-778-779-780-781-782-783-786-787-788-789-796</t>
  </si>
  <si>
    <t>ΜΠΟΥΡΓΟΣ</t>
  </si>
  <si>
    <t>ΑΑ309338</t>
  </si>
  <si>
    <t>994,7</t>
  </si>
  <si>
    <t>739-751-752-793-792-787-788-738-775-725-768-741-745-746-747-750-748-749-767-766-791-780-778-727-728-740-770-776-753-790-754-733-781-729-762-726-783-731-734-736-732-730-782-755-756-757-760-759-758-761-764-765-763-735-777-769-797-737-789-779-630-785-795-794-742-744-784-771-772-773-796-774-786</t>
  </si>
  <si>
    <t>ΚΟΥΜΠΟΥΡΑ</t>
  </si>
  <si>
    <t>ΑΕ078326</t>
  </si>
  <si>
    <t>736-754-755-732-757-758-759-760-761-762-763-735-730-734-756</t>
  </si>
  <si>
    <t>ΛΙΟΠΑ</t>
  </si>
  <si>
    <t>ΑΙ837336</t>
  </si>
  <si>
    <t>993,7</t>
  </si>
  <si>
    <t>770-776-751-752-790-738-725-767-768-792-793-726-729-730-732-733-734-735-736-745-746-747-748-749-750-753-754-755-756-757-758-759-760-761-762-763-764-765-782-783-727-728-740-741-742-744-737-772-777-784-794</t>
  </si>
  <si>
    <t>ΧΡΟΝΟΠΟΥΛΟΥ</t>
  </si>
  <si>
    <t>ΑΖ716221</t>
  </si>
  <si>
    <t>993,5</t>
  </si>
  <si>
    <t>729-730-731-732-733-736-754-755-756-757-758-759-760-761-762-763-764-765-726-734-735-781-782-783-728-727-745-746-747-748-749-750-792-793-752-751-790-794-795-785-784-771-772-773-776-770-769-786-780-779-778-775-767-768-740-738-741-725-774-791-787-788-789-796-797</t>
  </si>
  <si>
    <t>ΛΕΤΣΙΟΥ</t>
  </si>
  <si>
    <t>ΑΖ285823</t>
  </si>
  <si>
    <t>991,6</t>
  </si>
  <si>
    <t>749-746-748-747-730-760-758-757-754-755-736-756-729-726-765-770-776-750-761-786</t>
  </si>
  <si>
    <t>ΜΠΟΚΑΡΗ</t>
  </si>
  <si>
    <t>Χ327394</t>
  </si>
  <si>
    <t>991,4</t>
  </si>
  <si>
    <t>756-757-759-761-754-755-760-764-765-758-763-762-729-732-736</t>
  </si>
  <si>
    <t>ΤΣΑΚΩΝΗ</t>
  </si>
  <si>
    <t>ΑΙ642424</t>
  </si>
  <si>
    <t>718,3</t>
  </si>
  <si>
    <t>991,3</t>
  </si>
  <si>
    <t>726-729-730-731-732-733-734-735-736-754-755-756-757-758-759-760-761-762-763-764-765-781-782-783-727-728</t>
  </si>
  <si>
    <t>ΓΕΩΡΓΑΚΟΠΟΥΛΟΥ</t>
  </si>
  <si>
    <t>ΑΖ716869</t>
  </si>
  <si>
    <t>893,2</t>
  </si>
  <si>
    <t>991,2</t>
  </si>
  <si>
    <t>736-735-782-762-760-761-781-764-765-763-756-757-758-759-755-754-734-732-729-730-731-733-783-726-727-728-740</t>
  </si>
  <si>
    <t>ΜΕΝΥΧΤΑ</t>
  </si>
  <si>
    <t>ΑΝ652141</t>
  </si>
  <si>
    <t>987,1</t>
  </si>
  <si>
    <t>ΜΠΑΛΑΣΚΑ</t>
  </si>
  <si>
    <t>ΑΕ398588</t>
  </si>
  <si>
    <t>986,1</t>
  </si>
  <si>
    <t>753-770-749-746-747-745-750-748-797-737-741-793-792-776-767-768-752-751-790-725-738-754-758-736-730-755-756-757-760-765-759-761-762-763-764-782-781-783-731-734-735-729-733-732-726-728-727-739-791-777-769-774-778-775-787-794-784-785-786-788-789-779-780-771-772-773-796-795-740-742-744-766</t>
  </si>
  <si>
    <t>ΒΡΑΝΤΖΑ</t>
  </si>
  <si>
    <t>ΕΛΕΥΘΕΡΙΑ ΜΑΡΙΑ</t>
  </si>
  <si>
    <t>ΑΚ004864</t>
  </si>
  <si>
    <t>984,5</t>
  </si>
  <si>
    <t>794-784-773-772-771-744-742-727-728-793-792-745-746-747-748-749-750-726-729-730-731-732-733-734-735-736-737-738-754-755-756-757-758-759-760-761-762-763-764-765-781-782-783</t>
  </si>
  <si>
    <t>ΠΙΤΤΑ</t>
  </si>
  <si>
    <t>ΑΜ929337</t>
  </si>
  <si>
    <t>984,2</t>
  </si>
  <si>
    <t>774-796-728-727-740-771-738-775-786-753-749-746-748-747-750-794-795-776-778-779-780-784-785-777-766-770-742-744-772-773-767-768-751-752-725-789-787-788-792-793-797-790-791-769-760-761-762-763-764-765-781-782-754-755-756-757-758-759-734-735-736-737-741-739-733-745-726-729-730-731-732</t>
  </si>
  <si>
    <t>ΟΙΚΟΝΟΜΟΥ</t>
  </si>
  <si>
    <t>ΑΑ942180</t>
  </si>
  <si>
    <t>983,9</t>
  </si>
  <si>
    <t>748-745-746-747-749-750-770-741-767-768-776-753-792-793-790-751-752-738-739-740-727-728-777-769-725-726-729-730-731-732-733-734-735-736-754-755-756-757-758-759-760-761-762-763-764-765-781-782-783-742-744-794-773-771-795-784-785-796-772</t>
  </si>
  <si>
    <t>ΠΑΠΑΖΗΣΗΣ</t>
  </si>
  <si>
    <t>ΑΗ765181</t>
  </si>
  <si>
    <t>983,6</t>
  </si>
  <si>
    <t>729-730-731-732-733-734-735-736-754-755-756-757-758-759-760-761-762-763-764-765-790-725-726-727-728-737-738-739-740-741-742-744-745-746-747-748-749-750-751-752-753-766-767-768-769-770-771-772-773-774-775-776-777-778-779-780-781-782-783-784-785-786-787-788-789</t>
  </si>
  <si>
    <t>ΦΛΑΜΠΟΥΡΑ</t>
  </si>
  <si>
    <t>ΑΗ531952</t>
  </si>
  <si>
    <t>982,6</t>
  </si>
  <si>
    <t>792-793-749-745-746-747-748-750-752-751-753-770-767-768-783-782-781-760-754-755-756-757-758-759-761-762-765-763-764-729-730-731-732-726-733-734-735-736-728-727-740</t>
  </si>
  <si>
    <t>ΚΑΙΜΑΚΤΣΙΑΔΟΥ</t>
  </si>
  <si>
    <t>ΒΙΡΓΙΝΙΑ</t>
  </si>
  <si>
    <t>ΑΒ353048</t>
  </si>
  <si>
    <t>745-746-747-748-749-750-792-793-753-770-776-767-768-791-741-751-752-797-737-726-729-730-731-732-733-734-735-736-754-755-756-757-758-759-760-761-762-763-764-765-781-782-783-725-738-727-728-739-740-777-790-742-744-794-795-784-785-771-772-773-789-796-788-787-786-779-780-778-769-775-766-774</t>
  </si>
  <si>
    <t>ΜΙΧΑΛΟΠΟΥΛΟΥ</t>
  </si>
  <si>
    <t>ΛΥΜΠΕΡΟΦΩΤΗΣ</t>
  </si>
  <si>
    <t>ΑΗ034646</t>
  </si>
  <si>
    <t>981,8</t>
  </si>
  <si>
    <t>732-729-733-731-730-756-757-755-754-764-765-760-761-762-758-736-734-759</t>
  </si>
  <si>
    <t>ΜΠΑΟΥΡΔΑ</t>
  </si>
  <si>
    <t>ΑΝΑΣΤΑΣΙΑ - ΜΑΡΙΑ</t>
  </si>
  <si>
    <t>Φ005186</t>
  </si>
  <si>
    <t>735,9</t>
  </si>
  <si>
    <t>980,9</t>
  </si>
  <si>
    <t>726-729-730-731-732-733-734-735-736-745-746-747-748-749-750-754-755-756-757-758-759-760-762-763-764-765-781-782-783-776-770-738-739-727-728-725</t>
  </si>
  <si>
    <t>ΑΖ811678</t>
  </si>
  <si>
    <t>980,6</t>
  </si>
  <si>
    <t>741-745-746-747-748-749-750-792-793-725-726-727-728-729-730-731-732-733-734-735-736-737-738-739-740-742-744-751-752-753-754-755-756-757-758-759-760-761-762-763-764-765-766-767-768-769-770-771-772-773-774-775-776-777-778-779-780-781-782-783-784-785-786-787-788-789-790-791-794-795-796-797-798</t>
  </si>
  <si>
    <t>ΤΣΟΥΚΑ</t>
  </si>
  <si>
    <t>ΠΕΤΡ</t>
  </si>
  <si>
    <t>ΑΖ724908</t>
  </si>
  <si>
    <t>740-769-777-729-730-731-732-733-734-735-736-726-741-745-746-747-748-749-751-752-753-754-755-756-757-758-759-760-761-762-763-764-765-766-767-728-782-783</t>
  </si>
  <si>
    <t>ΜΑΡΙΝΟΥ</t>
  </si>
  <si>
    <t>ΑΗ029729</t>
  </si>
  <si>
    <t>979,5</t>
  </si>
  <si>
    <t>732-730-731-762-729-760-759-758-763-755-757-756-764-765-761-733</t>
  </si>
  <si>
    <t>ΠΑΠΑΜΑΡΓΑΡΙΤΗ</t>
  </si>
  <si>
    <t>ΑΗ285292</t>
  </si>
  <si>
    <t>977,5</t>
  </si>
  <si>
    <t>770-776-752-751-790-767-768-738-741-725-745-746-747-748-749-750-793-792-783-782-781-729-730-731-732-733-726-734-735-736-754-755-756-757-758-759-760-761-762-763-764-765-753-777-728-727-740-769-784-773-771-772-794-744-742</t>
  </si>
  <si>
    <t>ΣΦΕΤΚΑ</t>
  </si>
  <si>
    <t>ΕΛΕΝΗ ΜΑΡΙΑ</t>
  </si>
  <si>
    <t>ΑΒ676561</t>
  </si>
  <si>
    <t>977,2</t>
  </si>
  <si>
    <t>746-747-750-745-748-749-770-741-767-768-776-788-787-727-728-737-792-793-753-752-751-791-790-797-794-795-742-744-771-772-773-784-785-777-738-739-740-796-789-766-786-775-779-780-778-774-733-760-761-762-763-764-765-729-730-731-732-759-758-757-755-754-756-734-736-735-726-781-782</t>
  </si>
  <si>
    <t>ΠΑΝΤΑΛΟΥ</t>
  </si>
  <si>
    <t>ΑΑ007007</t>
  </si>
  <si>
    <t>976,6</t>
  </si>
  <si>
    <t>765-764-763-762-761-760-759-758-757-756-755-754-736-735-734-733-732-731-730-729</t>
  </si>
  <si>
    <t>ΛΑΔΟΠΟΥΛΟΥ</t>
  </si>
  <si>
    <t>ΑΖ517216</t>
  </si>
  <si>
    <t>975,3</t>
  </si>
  <si>
    <t>732-761-756-757-758-759-760-763-762-729-730-731-734-755-735-736-733-754</t>
  </si>
  <si>
    <t>ΤΡΥΦΩΝΑ</t>
  </si>
  <si>
    <t>MΑΡΙΑ ΒΙΚΤΩΡΙΑ</t>
  </si>
  <si>
    <t>ΑΚ070096</t>
  </si>
  <si>
    <t>726-729-730-731-732-733-734-735-736-754-755-756-757-758-759-760-761-762-763-764-765-781-782-783-740</t>
  </si>
  <si>
    <t>ΣΙΩΖΙΟΥ</t>
  </si>
  <si>
    <t>ΑΖ589745</t>
  </si>
  <si>
    <t>975,1</t>
  </si>
  <si>
    <t>770-754-736-758-749-730-755-756-757-760-782-728-766-794-765-776-746-748-744-759-761-762-763-781-742-740-752-767-772-773-784-778-783-764-768-751-747-731-734-790-753-738-741-737-774-745-750-785-787-788-795-792-793-771-729-732-733-735-727-726-725-739-775-769-777-791-786-779-780-797-796-789</t>
  </si>
  <si>
    <t>ΑΝΑΓΝΩΣΤΟΠΟΥΛΟΥ</t>
  </si>
  <si>
    <t>ΕΙΡΗΝΗ-ΜΑΡΙΑΝΑ</t>
  </si>
  <si>
    <t>Χ439363</t>
  </si>
  <si>
    <t>755,7</t>
  </si>
  <si>
    <t>974,7</t>
  </si>
  <si>
    <t>797-753-737-745-746-747-748-749-750-741-792-793-770-776-751-752-738-739-740-767-768-766-769-771-772-773-777-781-782-783-790-791-725-726-727-728-729-730-731-732-733-734-735-736-754-755-756-757-758-759-760-761-762-763-764-765-742-744-784-785-794-795-779-780-786-787-788-789-796-778</t>
  </si>
  <si>
    <t>ΒΡΑΝΑ</t>
  </si>
  <si>
    <t>ΧΡΗΣΤΟΣ-ΑΛΕΞΑΝΔΡΟΣ</t>
  </si>
  <si>
    <t>ΑΗ092554</t>
  </si>
  <si>
    <t>974,3</t>
  </si>
  <si>
    <t>736-760-735-782-783-781-761-762-763-764-765-756-757-758-755-754-729-759-730-731-732-734-733-726</t>
  </si>
  <si>
    <t>Μαγκλή</t>
  </si>
  <si>
    <t xml:space="preserve">Ευφροσύνη </t>
  </si>
  <si>
    <t>Εμμανουήλ</t>
  </si>
  <si>
    <t>ΑΕ136115</t>
  </si>
  <si>
    <t>736-782-765-764-758-760-735-754-756-757-755-762-732-729-759-733-730-731-763-726-734-761-781-783</t>
  </si>
  <si>
    <t>ΚΟΛΛΙΑ</t>
  </si>
  <si>
    <t>Χ068405</t>
  </si>
  <si>
    <t>973,9</t>
  </si>
  <si>
    <t>732-729-756-754-760-763-730-731-733-758-759-755-761-762-757</t>
  </si>
  <si>
    <t>ΓΚΡΙΤΖΑΛΗ</t>
  </si>
  <si>
    <t>ΑΜ575370</t>
  </si>
  <si>
    <t>972,9</t>
  </si>
  <si>
    <t>777-740-727-728-754-755-756-757-758-759-760-761-762-763-764-765-769-725-766-751-752-726-729-730-731-732-733-735-734-736</t>
  </si>
  <si>
    <t>Χ941320</t>
  </si>
  <si>
    <t>972,4</t>
  </si>
  <si>
    <t>755-746-747-748-749-750-751-752-753-754-736-756-758-757-759-760-761-762-763-764-765-776-781-782-783-784-790-792-793-794-795</t>
  </si>
  <si>
    <t>ΑΓΟΡΗ</t>
  </si>
  <si>
    <t>Χ875481</t>
  </si>
  <si>
    <t>972,3</t>
  </si>
  <si>
    <t>730-756-760-758-755-757-759-761-763-770-776-731-752-751-794-766-784-773-786-775-772-771-749-746-748-747-750</t>
  </si>
  <si>
    <t>ΝΑΤΣΙΟΥ</t>
  </si>
  <si>
    <t>ΛΕΥΤΕΡΗΣ</t>
  </si>
  <si>
    <t>ΑΚ814589</t>
  </si>
  <si>
    <t>760-761-755-756-765-764-736-735-758-763-759-757</t>
  </si>
  <si>
    <t>ΚΑΜΕΣΗ</t>
  </si>
  <si>
    <t>ΑΒ126584</t>
  </si>
  <si>
    <t>971,7</t>
  </si>
  <si>
    <t>750-746-747-793-792-757-758-756-755-759-760-763-761-762-764-765-736-732-731-730-729-783-782-735-749-748-726-770-787-788-767-768-753-752-751-779-778-780-773-772-785-784-794-795-742-744-771-738-791-741-786-776-727-728-725-775-777-740-769-739-797-796-789-790-766-737-774</t>
  </si>
  <si>
    <t>Φ218179</t>
  </si>
  <si>
    <t>970,3</t>
  </si>
  <si>
    <t>754-758-736-730-755-756-757-760-782-759-761-762-763-765-781-726-729-731-732-733-734-735-764-783</t>
  </si>
  <si>
    <t>ΚΥΡΟΧΡΙΣΤΟΣ</t>
  </si>
  <si>
    <t>ΑΟ402861</t>
  </si>
  <si>
    <t>969,6</t>
  </si>
  <si>
    <t>734-729-736-730-732-757-758-756-755-754-764-762-765-761-763-760-759-735-733-731</t>
  </si>
  <si>
    <t>ΚΑΛΥΒΙΑΡΗ</t>
  </si>
  <si>
    <t>ΑΚ823277</t>
  </si>
  <si>
    <t>969,2</t>
  </si>
  <si>
    <t>782-781-783-736-754-758-755-756-757-765-760-762-761-763-764-759-730-729-732-731</t>
  </si>
  <si>
    <t>ΠΕΣΙΡΙΔΟΥ</t>
  </si>
  <si>
    <t>ΑΖ290525</t>
  </si>
  <si>
    <t>767-768-791-751-752-750-749-748-747-746-745-741-753-792-793-795-794-789-788-787-797-796-770-766-775-784-785-780-779-778-772-773-774-776-777-786-769-742-744-738-739-740-727-728-725-726-729-730-731-732-733-734-735-736-737-754-755-756-757-758</t>
  </si>
  <si>
    <t>ΒΑΣΙΛΗΑ</t>
  </si>
  <si>
    <t>ΑΕ494218</t>
  </si>
  <si>
    <t>968,8</t>
  </si>
  <si>
    <t>760-736-755-758-790-734-756-761-781-782-757-730-770-754-763-764-765-762</t>
  </si>
  <si>
    <t>ΜΑΛΤΣΑΚΗ</t>
  </si>
  <si>
    <t>ΑΒ138995</t>
  </si>
  <si>
    <t>966,4</t>
  </si>
  <si>
    <t>737-753-745-746-747-748-749-750-767-768-770-725-726-727-728-729-730-731-732-733-734-735-736-738-740-741-742-744-751-752-754-755-756-757-758-759-760-761-762-763-764-765-769-771-772-773-776-777-781-782-783-784-790-792-793-794</t>
  </si>
  <si>
    <t>ΦΡΑΝΤΖΗΣ</t>
  </si>
  <si>
    <t>Φ476248</t>
  </si>
  <si>
    <t>966,3</t>
  </si>
  <si>
    <t>775-725-794-769-751-752-774-782-783-784-790-792-793-770-771-772-773-776-777-781-755-756-757-758-759-760-761-762-763-767-768-742-744-745-746-747-748-749-750-753-754-731-732-733-734-735-736-738-740-741-726-727-729-730-728</t>
  </si>
  <si>
    <t>ΠΑΠΑΝΙΚΟΛΑΟΥ</t>
  </si>
  <si>
    <t>ΑΚ884667</t>
  </si>
  <si>
    <t>672,1</t>
  </si>
  <si>
    <t>966,1</t>
  </si>
  <si>
    <t>745-746-747-748-749-750-725-726-727-728-729-730-731-732-733-734-735-736-737-738-739-740-741-742-744-751-752-753-754-755-756-757-758-759-760-761-762-763-764-765-766-767-768-769-770-771-772-773-774-775-776-777-778-779-780-781-782-783-784-785-786-787-788-789-790-791-792-793-794-795-796-797</t>
  </si>
  <si>
    <t>ΑΛΕΞΙΑΔΗΣ</t>
  </si>
  <si>
    <t>ΡΑΦΑΕΛ</t>
  </si>
  <si>
    <t>ΑΗ915772</t>
  </si>
  <si>
    <t>965,4</t>
  </si>
  <si>
    <t>ΜΑΛΙΣΙΟΒΑ</t>
  </si>
  <si>
    <t>ΕΥΘΥΜΙΑ - ΦΑΝΟΥΡΙΑ</t>
  </si>
  <si>
    <t>ΑΒ063887</t>
  </si>
  <si>
    <t>964,7</t>
  </si>
  <si>
    <t>764-765-755-756-757-758-760-736-759-761-762-763-730-731-732-734-735-729-726-782-783-733-781-754-790-776-770-749-748-746-750-747-745-792-793-753-794-784-742-744-771-772-773-630</t>
  </si>
  <si>
    <t>ΜΑΝΩΛΗ</t>
  </si>
  <si>
    <t>ΑΖ080930</t>
  </si>
  <si>
    <t>964,6</t>
  </si>
  <si>
    <t>732-762-733-729-736-754-755-761-758-756-757-730-731-760-763-764-782-765-781-734-735-783-726</t>
  </si>
  <si>
    <t>ΠΑΡΜΑΚΗ</t>
  </si>
  <si>
    <t>ΘΕΟΔΟΣΙΑ</t>
  </si>
  <si>
    <t>ΑΕ399799</t>
  </si>
  <si>
    <t>962,9</t>
  </si>
  <si>
    <t>753-745-746-747-770-776-792-793-774-778-779-780-787-789-790-725-726-727-728-729-730-731-732-733-734-735-736-737-738-739-740-741-742-744-748-749-750-751-752-754-755-756-757-758-759-760-761-762-763-764-765-766-767-768-769-771-772-773-775-777-781-783-784-785-786-788-791-794-795-796-797</t>
  </si>
  <si>
    <t>ΓΚΙΔΙΚΑ</t>
  </si>
  <si>
    <t>ΑΖ419087</t>
  </si>
  <si>
    <t>962,7</t>
  </si>
  <si>
    <t>737-753-797-754-758-736-730-749-755-756-757-760-782-765-759-761-762-763-764-731-734-732-729-733-735-776-772-773</t>
  </si>
  <si>
    <t>ΚΟΤΣΙΑΝΗ</t>
  </si>
  <si>
    <t>ΘΕΟΦΑΝΗΣ</t>
  </si>
  <si>
    <t>ΑΒ043710</t>
  </si>
  <si>
    <t>962,3</t>
  </si>
  <si>
    <t>758-760-736-757-755-756-730-754-765-761-762-759-764-763-735-733-729-731-732-726</t>
  </si>
  <si>
    <t>ΣΦΕΤΣΙΑ</t>
  </si>
  <si>
    <t>ΚΩΝΣΤΑΝΤΙΝΙΑ ΕΙΡΗΝΗ</t>
  </si>
  <si>
    <t>ΑΜ836829</t>
  </si>
  <si>
    <t>961,7</t>
  </si>
  <si>
    <t>775-770-790-748-746-747-750-745-736-730-755-757-760-756-758-754-782</t>
  </si>
  <si>
    <t>ΑΒ321336</t>
  </si>
  <si>
    <t>708,4</t>
  </si>
  <si>
    <t>961,4</t>
  </si>
  <si>
    <t>758-736-757-756-755-760-754-782-730-731-761-762-783-763-759</t>
  </si>
  <si>
    <t>ΓΕΩΡΓΑΚΟΠΟΥΛΟΣ</t>
  </si>
  <si>
    <t>ΑΕ228333</t>
  </si>
  <si>
    <t>960,3</t>
  </si>
  <si>
    <t>728-727-725-740-755-754-757-758-759-760-761-763</t>
  </si>
  <si>
    <t>ΜΠΛΑΝΗ</t>
  </si>
  <si>
    <t>ΕΥΘΑΛΙΑ</t>
  </si>
  <si>
    <t>Χ141182</t>
  </si>
  <si>
    <t>734,8</t>
  </si>
  <si>
    <t>958,8</t>
  </si>
  <si>
    <t>763-729-764-765-736-726-760-756-758-757-755-754-734-783-733-730-731-781-782-761-762-735-759-732-727-728</t>
  </si>
  <si>
    <t>ΤΑΣΗ</t>
  </si>
  <si>
    <t>ΑΒ805868</t>
  </si>
  <si>
    <t>958,6</t>
  </si>
  <si>
    <t>754-758-760-757-756-755-765-763-761-762-759-764-752-751-730-736</t>
  </si>
  <si>
    <t>ΛΟΥΚΟΠΟΥΛΟΥ</t>
  </si>
  <si>
    <t>ΑΜ305486</t>
  </si>
  <si>
    <t>958,5</t>
  </si>
  <si>
    <t>726-756-764-765-758-763-757-760-781-761-755</t>
  </si>
  <si>
    <t>ΡΗΓΑΣ</t>
  </si>
  <si>
    <t>ΑΗ274262</t>
  </si>
  <si>
    <t>752-751-770-737-738-776-787-788-790-792-793-775-769-766-725-727-728-739-740-741-742-744-753-767-768-771-772-773-777-778-779-780-784-785-786-791-789-794-795-797-734-736-726-729-730-731-732-746-747-748-749-750-755-756-757-758-759-760-762-763-764-765-782-783</t>
  </si>
  <si>
    <t>ΜΟΥΚΑΣ</t>
  </si>
  <si>
    <t>ΑΖ803732</t>
  </si>
  <si>
    <t>791-767-768-725-726-727-728-729-730-731-732-733-734-735-736-737-738-739-761-740-741-742-744-745-746-747-748-749-750-751-752-753-754-755-756-757-758-759-760</t>
  </si>
  <si>
    <t>ΓΚΕΣΟΥΛΗΣ</t>
  </si>
  <si>
    <t>ΑΕ279144</t>
  </si>
  <si>
    <t>955,2</t>
  </si>
  <si>
    <t>752-751-775-725-767-768-770-766-746-747-748-749-750-745-753-790-728-727-730-731-732-733-734-735-736-754-755-756-757-758-759-760-761-762-763-764-765-792-793-794-795-791</t>
  </si>
  <si>
    <t>ΘΕΟΔΟΣΙΟΥ</t>
  </si>
  <si>
    <t>ΑΜ274057</t>
  </si>
  <si>
    <t>746-745-750-747-749-748-741-753-770-767-768-776-791-796-725-726-727-728-729-730-731-732-733-734-735-736-737-738-739-740-742-744-797-795-794-793-792-751-752-754-755-756-757-758-759-760-761-762-763-764-765-766-769-771-772-773-774-775-777-778-779-780-781-782-783-784-785-786-787-788-789-790</t>
  </si>
  <si>
    <t>ΜΥΡΙΟΥΝΗ</t>
  </si>
  <si>
    <t>Χ366957</t>
  </si>
  <si>
    <t>954,8</t>
  </si>
  <si>
    <t>752-751-775-766-728-727-770-776-767-768-741-792-793-749-748-746-747-750-745-753-725-739-740-777-769-790-738-794-784-754-760-765-758-730-736-757-756-755-764-731-734-782-781-783-759-761-762-763-732-733-735-726-729-742-744</t>
  </si>
  <si>
    <t>ΖΑΡΟΓΙΑΝΝΗ</t>
  </si>
  <si>
    <t>ΑΒ395485</t>
  </si>
  <si>
    <t>954,5</t>
  </si>
  <si>
    <t>726-729-730-731-732-733-734-735-736-754-755-759-756-757-758-760-761-762-763-764-765-781-782-783-769-777</t>
  </si>
  <si>
    <t>ΤΣΑΓΚΑ</t>
  </si>
  <si>
    <t>ΑΒ543872</t>
  </si>
  <si>
    <t>752-751-725-726-727-728-729-730-731-732-733-734-735-736-737-738-739-740-741-742-744-745-746-747-748-749-750-753-754-755-756-757-758-759-760-761-762-763-764-765-766-767-768-769-770-771-772-773-774-775-776-777-778-779-780-781-782-783-784-785-786-787-788-789-790-791-792-793-794-795-796-797</t>
  </si>
  <si>
    <t>ΣΠΑΤΟΥΛΑ</t>
  </si>
  <si>
    <t>ΑΑ307563</t>
  </si>
  <si>
    <t>742,5</t>
  </si>
  <si>
    <t>728-727-725-740-777-752-751-769-770-738-776-754-755-758-756-759-760-761-762-764-763-765-736-735-734-733-730-731-732-729-726-781-782-783-749-748-747-746-750-745-792-793-790-767-768-753-741-742-744-791-737-794-784-773-772-771-775-786-787-788-789-795-796-797-785</t>
  </si>
  <si>
    <t>ΚΑΛΟΓΗΡΟΥ</t>
  </si>
  <si>
    <t>ΑΗ313905</t>
  </si>
  <si>
    <t>954,2</t>
  </si>
  <si>
    <t>749-748-746-754-758-730-736-755-756-757-741-759-760-765-782-781-761-762-763-764-728-752-751-747-767-768-776-777-740-731-732-734-733-735-745</t>
  </si>
  <si>
    <t>ΤΑΤΣΑΚΗΣ</t>
  </si>
  <si>
    <t>Χ863386</t>
  </si>
  <si>
    <t>751-752-749-748-746-750-745-770-747-728-727-776-744-742-794-777-769-730-731-729-732-734-726-757-758-759-756-784-755-790-754-768-778-737</t>
  </si>
  <si>
    <t>ΑΗ692128</t>
  </si>
  <si>
    <t>953,9</t>
  </si>
  <si>
    <t>747-746-748-749-750-745-741-792-793-753-767-768-776-770-751-752-737-797-791-790-725-726-727-728-729-730-731-732-733-734-735-736-738-739-740-742-744-754-755-756-757-758-759-760-761-762-763-764-765-766-781-782-783-769-774-775-777-771-772-773-784-785-796-795-794-789-788-787-786-780-779-778</t>
  </si>
  <si>
    <t>ΑΖ001789</t>
  </si>
  <si>
    <t>953,5</t>
  </si>
  <si>
    <t>736-735-782-760-757-759-756-764-765-758-763-734-783-762-755-754-761-732-733-730-749-748-746-747-750</t>
  </si>
  <si>
    <t>ΧΡΗΣΤΙΔΗΣ</t>
  </si>
  <si>
    <t>ΑΖ813290</t>
  </si>
  <si>
    <t>952,6</t>
  </si>
  <si>
    <t>764-765-754-758-736-749-730-757-756-755-760-759-728-794-789-788-787-784-785-761-779-778-773-772-774-776-777-771-766-746-747-748-750-745-739-753-770-791-790-786-752-737-738-767-768-775-769</t>
  </si>
  <si>
    <t>ΑΒ754898</t>
  </si>
  <si>
    <t>951,9</t>
  </si>
  <si>
    <t>728-740-746-747-748-749-751-752-760-736-731-730-757-758-759-756-755-754-765-764-763-762-734-774-766-794-784-742-744-772-773</t>
  </si>
  <si>
    <t>ΜΑΡΚΟΥ</t>
  </si>
  <si>
    <t>ΑΖ031487</t>
  </si>
  <si>
    <t>951,8</t>
  </si>
  <si>
    <t>782-760-736-758-763-764-765-755-756-726-735-757-783-759-761-762-732-729-730-731-734-754-787-733</t>
  </si>
  <si>
    <t>ΠΑΠΑΛΟΠΟΥΛΟΥ</t>
  </si>
  <si>
    <t>ΑΗ593834</t>
  </si>
  <si>
    <t>951,6</t>
  </si>
  <si>
    <t>763-760-736-758-761-754-757-756-759-764-765-755-729-735-732</t>
  </si>
  <si>
    <t>ΑΝΤΑΛΕΤΗ</t>
  </si>
  <si>
    <t>ΑΗ478212</t>
  </si>
  <si>
    <t>783-781-782-790-758-726-729-730-731-732-733-734-735-736-754-755-756-757-759-760-761-762-763-764-765</t>
  </si>
  <si>
    <t>ΡΟΙΛΟΥ</t>
  </si>
  <si>
    <t>ΑΚ197845</t>
  </si>
  <si>
    <t>948,3</t>
  </si>
  <si>
    <t>754-758-736-730-749-757-755-756-760-782-728-766-765-794-763-761-762-759-781-746-748-752-776-744-742-740-767-731-764-783-734-747-751-770-753-773-772-784-774-738-737-741-768-778-790-729-732-733-735-726-750-745-727-792-793-795-771-786-775-796-789-780-779-787-788-769-777-791-797-739-785-725</t>
  </si>
  <si>
    <t>ΚΕΣΟΥΔΗ</t>
  </si>
  <si>
    <t>ΑΜ298699</t>
  </si>
  <si>
    <t>947,6</t>
  </si>
  <si>
    <t>737-753-726-730-729-731-732-736-755-757-758-759-760-761-763-764-765-770-783-782-797-792-793-750-749-748-747-746-745-727-728-725-734-735-738-752-751-756-762-768-767-769-776-777-790-794-784-754-781-733-772-773-771-739-740-741-742-744-766-774-775-778-791-796-795-789-788-787-785-786-779-780</t>
  </si>
  <si>
    <t>ΠΛΑΚΙΑ</t>
  </si>
  <si>
    <t>ΑΗ745435</t>
  </si>
  <si>
    <t>917,4</t>
  </si>
  <si>
    <t>947,4</t>
  </si>
  <si>
    <t>728-751-752-754-749-736-758-756-755-757-760-730-765-782-781-764-761-763-762-784-759-783-734-746-748-747-731-776-740-770-753-767-768-738-741-742-744-773-772-790-794</t>
  </si>
  <si>
    <t>ΦΙΝΕ</t>
  </si>
  <si>
    <t>ΕΛΕΝΗ-ΙΟΡΔΑΝΕΤΑ</t>
  </si>
  <si>
    <t>ΑΜ613461</t>
  </si>
  <si>
    <t>947,3</t>
  </si>
  <si>
    <t>758-759-763-755-760-757-756-761-754-764-765-729-726-732-736-731-730-733-735-781-782-762-734</t>
  </si>
  <si>
    <t>ΔΑΤΣΕΡΗ</t>
  </si>
  <si>
    <t>ΑΕ070005</t>
  </si>
  <si>
    <t>945,6</t>
  </si>
  <si>
    <t>735-782-736-781-783-755-757-763-760-758-756-761-759-734-764-762-754-732-729-733-730-731-726</t>
  </si>
  <si>
    <t>ΠΑΝΑΓΙΩΤΑΚΟΠΟΥΛΟΥ</t>
  </si>
  <si>
    <t>ΑΙ590209</t>
  </si>
  <si>
    <t>945,5</t>
  </si>
  <si>
    <t>754-736-758-730-760-756-757-755-762-765-764-763-761-759-782-735-734</t>
  </si>
  <si>
    <t>ΠΑΣΧΟΥ</t>
  </si>
  <si>
    <t>ΑΖ284137</t>
  </si>
  <si>
    <t>945,1</t>
  </si>
  <si>
    <t>770-776-751-752-767-768-730-736-749-754-755-756-757-758-760-781-782-746-748-759-761-762-763-765-726-729-731-732-734-735-738-745-747-750-764-728-783-740-777-787-788-792-793-775-766-778-779-780</t>
  </si>
  <si>
    <t>ΤΣΕΚΕΡΙΔΟΥ</t>
  </si>
  <si>
    <t>ΕΛΠΙΔΑ ΧΡΙΣΤΙΝΑ</t>
  </si>
  <si>
    <t>ΑΖ374777</t>
  </si>
  <si>
    <t>944,9</t>
  </si>
  <si>
    <t>797-737-753-747-750-746-748-749-745-741-793-792-768-767-752-751-770-776-791-725-790-760-763-764-765-762-761-757-758-759-756-755-754-736-733-730-731-732-726-729-734-735-782-783-728-727-740-777-769-739-738-742-744-794-784-773-772-785-771-795-774-766-787-788-789-780-779-781-796-786-775</t>
  </si>
  <si>
    <t>ΜΠΟΜΠΟΤΑΣ</t>
  </si>
  <si>
    <t>ΑΚ630955</t>
  </si>
  <si>
    <t>944,7</t>
  </si>
  <si>
    <t>726-729-730-731-732-734-736-755-756-757-758-759-760-761-762-763-764-765-782-783</t>
  </si>
  <si>
    <t>ΒΙΟΛΕΤΑ</t>
  </si>
  <si>
    <t>ΛΟΥΚΑΣ</t>
  </si>
  <si>
    <t>ΑΖ980140</t>
  </si>
  <si>
    <t>944,5</t>
  </si>
  <si>
    <t>790-756-760-764-765-755-730-757-758-731-761-762-736-776</t>
  </si>
  <si>
    <t>ΓΚΑΖΕΛΗ</t>
  </si>
  <si>
    <t>ΦΩΤΕΙΝΟΥΛΑ</t>
  </si>
  <si>
    <t>ΑΛΕΞΗΣ</t>
  </si>
  <si>
    <t>ΑΝ615398</t>
  </si>
  <si>
    <t>944,3</t>
  </si>
  <si>
    <t>754-758-736-757-756-755-760-761-759-762-763-765-764-731-732-733-735-729-730-726-783-734</t>
  </si>
  <si>
    <t>ΑΝΤΩΝΑΚΗ</t>
  </si>
  <si>
    <t>Φ254602</t>
  </si>
  <si>
    <t>944,1</t>
  </si>
  <si>
    <t>755-756-760-757-754-761-758</t>
  </si>
  <si>
    <t>Λυραντωνάκης</t>
  </si>
  <si>
    <t xml:space="preserve">Δημήτρης </t>
  </si>
  <si>
    <t>Μιχαήλ</t>
  </si>
  <si>
    <t>794-795-784-785-742-744-773-772-771-730-731-732-727-728-729-736-734-740-738-749-748-751-752-754-755-756-757-758-759-760-761-762-763-764-765-767-792-793-782</t>
  </si>
  <si>
    <t>ΚΟΥΛΙΑΜΠΑ</t>
  </si>
  <si>
    <t>Χ375636</t>
  </si>
  <si>
    <t>943,6</t>
  </si>
  <si>
    <t>754-758-736-730-749-760-630-755-756-757-782-794</t>
  </si>
  <si>
    <t>ΣΟΥΡΛΑ</t>
  </si>
  <si>
    <t>ΑΖ968545</t>
  </si>
  <si>
    <t>943,4</t>
  </si>
  <si>
    <t>772-774-744-742-794-784-760-756-757-758-755-730-731-736-783</t>
  </si>
  <si>
    <t>ΦΑΣΣΑΡΗ</t>
  </si>
  <si>
    <t>ΑΗ700907</t>
  </si>
  <si>
    <t>943,3</t>
  </si>
  <si>
    <t>754-758-756-755-757-759-760-765-761-762-763-764-733-735-782-781-783-728-729-727-726-730-731-732</t>
  </si>
  <si>
    <t>ΚΥΡΙΑΙ</t>
  </si>
  <si>
    <t>ΡΟΖΑΝΑ</t>
  </si>
  <si>
    <t>ΙΡΦΑΝ</t>
  </si>
  <si>
    <t>943,1</t>
  </si>
  <si>
    <t>758-763-756-754-761-764-765-757-755-760-762-759-733-735-736-729-730-731-732-734-781-782-783</t>
  </si>
  <si>
    <t>ΤΑΣΙΟΥΛΑ</t>
  </si>
  <si>
    <t>ΑΖ557943</t>
  </si>
  <si>
    <t>754-736-758-730-755-756-757-760-782-765-759-763-761-762-781-731-734-764-783-732-729-726-733-735-749-748-746-747-750-752-751-738-790-770-769-796</t>
  </si>
  <si>
    <t>ΠΑΠΑΓΕΩΡΓΗ</t>
  </si>
  <si>
    <t>ΑΝ760135</t>
  </si>
  <si>
    <t>942,8</t>
  </si>
  <si>
    <t>737-797-730-754-736-758-749-756-760-757-755-782-728-765-794-742-744-746-748-759-761-762-763-767-776-781-740-752-753-768-764-741-772-790-731-738-770-747-773-751-783-784-734-726-729-750-745-769-732-733-735-771-792-793-725-727-766-775-777-739-778-779-780-785-786-787-788-789-791-795-796-774</t>
  </si>
  <si>
    <t>ΚΩΤΣΗ</t>
  </si>
  <si>
    <t>ΒΑΡΒΑΡΑ</t>
  </si>
  <si>
    <t>ΑΖ573914</t>
  </si>
  <si>
    <t>942,4</t>
  </si>
  <si>
    <t>783-781-782-735-736-734-753-754-755-756-757-759-758-760-761-762-763-764-765-751-752</t>
  </si>
  <si>
    <t>ΚΟΥΤΣΟΓΙΑΝΝΗ</t>
  </si>
  <si>
    <t>ΑΖ768763</t>
  </si>
  <si>
    <t>941,9</t>
  </si>
  <si>
    <t>749-754-750-760-758-755-757-787-788-756-780-761-746-747-748-736-766-730-731-728-765-782-770-776-790-763-752-751-741-734-764-762-767-768-781-783-789-759-753-742-774-794-744-784-778</t>
  </si>
  <si>
    <t>ΜΠΑΛΑΟΥΡΑ</t>
  </si>
  <si>
    <t>ΑΗ011163</t>
  </si>
  <si>
    <t>941,5</t>
  </si>
  <si>
    <t>754-758-736-730-755-756-757-760-782-765-762-761-763-759-781-764-783-734-726-733-731-735-732-729</t>
  </si>
  <si>
    <t>ΚΑΠΛΑΝΟΓΛΟΥ</t>
  </si>
  <si>
    <t>ΠΑΝΑΓΙΩΤΑ-ΧΡΙΣΤΙΝΑ</t>
  </si>
  <si>
    <t>ΑΜ520498</t>
  </si>
  <si>
    <t>939,9</t>
  </si>
  <si>
    <t>735-781-782-783-736-726-734-754-759-760-761-762-763-756-757-758-755-764-765-730-727-728-738-752-786-746-747-748-749-750-745</t>
  </si>
  <si>
    <t>ΤΡΑΚΗ</t>
  </si>
  <si>
    <t>ΠΑΝΑΓΙΟΥ</t>
  </si>
  <si>
    <t>ΑΖ493781</t>
  </si>
  <si>
    <t>939,4</t>
  </si>
  <si>
    <t>758-756-757-765-764-736-730-731-726-729-747-746-750-749-744-770-794-742-779-783-760-755</t>
  </si>
  <si>
    <t>ΚΩΤΣΟΥ</t>
  </si>
  <si>
    <t>ΑΑ118209</t>
  </si>
  <si>
    <t>754-736-730-731-734-758-757-756-755-760-765-782-729-752-751-750-749-748-747-746-745-744-742-764-763-762-761-759-781-783-790-791-797-770-769-777-776-768-767-732-733-735-737-738-739-740-741-753-779-780-775-789-727</t>
  </si>
  <si>
    <t>ΜΙΧΑΛΙΤΣΗ</t>
  </si>
  <si>
    <t>ΑΜ535040</t>
  </si>
  <si>
    <t>939,3</t>
  </si>
  <si>
    <t>765-764-760-755-756-759-757-763-758-762-761-754-732-729-730-731-733-726-736</t>
  </si>
  <si>
    <t>ΨΑΡΟΠΟΥΛΟΣ</t>
  </si>
  <si>
    <t>ΑΜ659415</t>
  </si>
  <si>
    <t>745-746-747-748-749-750-781-782-765-764-763-762-761-760-759-758-757-756-755-754-729-730-731-732-733-734-726-735-736-741-792-767-768-793-753-751-752</t>
  </si>
  <si>
    <t>ΔΙΑΚΟΥΜΑΚΟΥ</t>
  </si>
  <si>
    <t>Χ405763</t>
  </si>
  <si>
    <t>938,8</t>
  </si>
  <si>
    <t>754-736-782-756-758-763-761-765-764-757-759-783-781-760-755-734</t>
  </si>
  <si>
    <t>ΤΣΟΥΡΑΠΑ</t>
  </si>
  <si>
    <t>ΑΒ075634</t>
  </si>
  <si>
    <t>938,6</t>
  </si>
  <si>
    <t>740-728-727-777-769-725-775-751-752-766-726-729-730-731-732-733-734-735-736-754-755-756-757-758-759-760-761-762-763-764-765-781-782-783-789-738-790-770-776-739-787-788-767-768-745-746-747-748-749-750-792-793-741-742-744-771-772-773-794-795-784-785-753-797-791-786-780-779-778-796-774-737</t>
  </si>
  <si>
    <t>ΜΩΥΣΙΔΟΥ</t>
  </si>
  <si>
    <t>ΙΩΑΝΝΑ ΕΥΑΓΓΕΛΙΑ</t>
  </si>
  <si>
    <t>ΑΒ456768</t>
  </si>
  <si>
    <t>938,5</t>
  </si>
  <si>
    <t>797-737-739-753-770-745-746-747-748-749-750-751-752-725-726-727-728-729-730-731-732-733-734-735-736-738-740-741-754-755-756-757-758-759-760-761-762-763-764-765-767-768-769-771-776-777-781-782-783-790-791-792-793</t>
  </si>
  <si>
    <t>ΚΙΟΥΡΚΑΣ</t>
  </si>
  <si>
    <t>ΑΕ822855</t>
  </si>
  <si>
    <t>937,9</t>
  </si>
  <si>
    <t>749-748-746-747-745-750-741-792-793-768-767-751-752-791-753-770-776-754-736-755-758-731-730-757-760-761-762-763-764-765-729-734-781-782-783-738-777-728-727-790</t>
  </si>
  <si>
    <t xml:space="preserve">Φωτοπούλου </t>
  </si>
  <si>
    <t xml:space="preserve">Μαρία </t>
  </si>
  <si>
    <t xml:space="preserve">Νικόλαος </t>
  </si>
  <si>
    <t>ΑΗ602047</t>
  </si>
  <si>
    <t>937,8</t>
  </si>
  <si>
    <t>762-729-760-732-756-758-764-763-761-754-736-755-757-759-781-783-731-726-733-782-765-735</t>
  </si>
  <si>
    <t>ΑΜ312831</t>
  </si>
  <si>
    <t>937,5</t>
  </si>
  <si>
    <t>794-742-744-784-772-773-771-754-758-736-730-749-755-756-757-760-782-728-765-776-767-740-731-727-734-738-766-726-729-732-733-735-759-761-762-763-764-737-739-741-745-746-747-748-750-751-752-777-778-779-780-781-783-786-787-788-789-790-791-792-793-796-797-753-768-769-770-774</t>
  </si>
  <si>
    <t>ΜΑΝΟΥΡΑΣ</t>
  </si>
  <si>
    <t>ΑΒ057875</t>
  </si>
  <si>
    <t>935,8</t>
  </si>
  <si>
    <t>762-731-730-736-763-761-764-765-759-755-754-758-757-756-760</t>
  </si>
  <si>
    <t>ΝΤΟΚΟΜΕ</t>
  </si>
  <si>
    <t>Φ257502</t>
  </si>
  <si>
    <t>935,3</t>
  </si>
  <si>
    <t>751-752-746-747-748-750-749-754-755-756-757-758-759-760-761-762-763-764-765-733-734-735-736-725-726-727-728-729-730-731-732-737-738-740-741-742-744-745-767-768-769-770-771-766-772-773-776-777-781-782-783-784-786-785-790-792-793-794-788-787-789-791-795-796-797-780-779-778-774-775-753</t>
  </si>
  <si>
    <t>ΜΟΛΥΒΙΑΤΗ</t>
  </si>
  <si>
    <t>ΣΟΦΙΑ ΜΑΡΙΑ</t>
  </si>
  <si>
    <t>ΑΗ512586</t>
  </si>
  <si>
    <t>758-759-757-763-761-760-764-755-731-729-726-754</t>
  </si>
  <si>
    <t>ΧΑΤΖΗΔΑΚΗ</t>
  </si>
  <si>
    <t>ΑΑ464147</t>
  </si>
  <si>
    <t>784-785-794-744-742-773-771-772-795-776-725-726-727-728-729-730-731-732-733-734-735-736-738-755-756-757-758-759-760-762-764-765-754-761-763-783-782-781-746-747-748-749-750-745-740-777-769-780-779-778-789-770-766-775-792-793-790-788-787-786-774-796-753-767-768-751-752-741-739-797-737-791</t>
  </si>
  <si>
    <t>ΟΥΖΟΥΝΙΔΟΥ</t>
  </si>
  <si>
    <t>ΑΗ296818</t>
  </si>
  <si>
    <t>934,7</t>
  </si>
  <si>
    <t>745-746-747-748-749-750-767-768-770-791-741-751-752-792-793-775-776-766-760-761-762-763-764-765-781-782-783-753-726-729-730-731-732-733-734-735-736-754-755-756-757-758-759-727-728-725-742-744-784-785-790-794-795-738-786-739-772-773-778-779-780-777-769-771-774-789-787-788-796-737-740</t>
  </si>
  <si>
    <t>ΚΑΜΙΛΛΟΥ</t>
  </si>
  <si>
    <t>ΑΜ072930</t>
  </si>
  <si>
    <t>934,6</t>
  </si>
  <si>
    <t>754-765-764-757-736-758-756-755-730-782-783-759-761-731-781-763-762-760-734</t>
  </si>
  <si>
    <t>ΝΤΖΟΥΦΡΑ</t>
  </si>
  <si>
    <t>ΑΙ778260</t>
  </si>
  <si>
    <t>933,1</t>
  </si>
  <si>
    <t>758-757-756-755-731-730-761-760-762-729-763-764-765-754-759-736-732-728-727-726</t>
  </si>
  <si>
    <t>ΑΗ223460</t>
  </si>
  <si>
    <t>932,9</t>
  </si>
  <si>
    <t>754-761-760-756-757-758-764-755-765-763-729-730-728-740-778-777-782-759-762</t>
  </si>
  <si>
    <t>ΣΤΑΜΑΤΕΛΑΤΟΥ</t>
  </si>
  <si>
    <t>ΑΜΕΡΣΟΥΛΑ</t>
  </si>
  <si>
    <t>ΑΖ259073</t>
  </si>
  <si>
    <t>931,8</t>
  </si>
  <si>
    <t>755-736-760-763-756-757-765-764-730-731-781-766-779-789</t>
  </si>
  <si>
    <t>ΓΑΛΑΝΗ</t>
  </si>
  <si>
    <t>ΑΗ709321</t>
  </si>
  <si>
    <t>930,9</t>
  </si>
  <si>
    <t>727-728-725-740-765-764-754-755-756-757-758-759-760-761-762-763-729-730-731-732-733-734-735-745-746-747-748-749-750-751-752-753</t>
  </si>
  <si>
    <t>ΝΙΚΟΛΑΚΟΠΟΥΛΟΥ</t>
  </si>
  <si>
    <t>ΑΙ209005</t>
  </si>
  <si>
    <t>930,6</t>
  </si>
  <si>
    <t>727-728-734-735-736-754-755-756-757-758-759-760-761-762-763-764-765-782-783-630</t>
  </si>
  <si>
    <t>ΛΙΑΠΗ</t>
  </si>
  <si>
    <t>ΑΕ234921</t>
  </si>
  <si>
    <t>754-736-758-730-749-728-755-756-757-760-782-740-742-744-759-761-762-763-765-776-781-794-767-752-746-748-731-734-751-772-773-783-784-738-747-753-768-770-790-727-725-726-729-733-732-735-745-750-771-769-777-741-792-793</t>
  </si>
  <si>
    <t>ΚΑΡΑΓΕΩΡΓΙΟΥ</t>
  </si>
  <si>
    <t>ΑΗ385473</t>
  </si>
  <si>
    <t>929,9</t>
  </si>
  <si>
    <t>749-753-745-754-794-778-775-774-787-788-789-780-779-766-758-736-730-760-757-756-755-728-782-765-630-746-748-752-761-762-763-767-776-781-759-740-742-744-747-751-731-734-737-738-741-764-768-770-772-773-783-784-790-750-792-793-769-771-777-785-786-791-795-796-797-725-726-727-729-732-733-735-739</t>
  </si>
  <si>
    <t>ΑΖ127823</t>
  </si>
  <si>
    <t>929,8</t>
  </si>
  <si>
    <t>781-759-760-762-754-783-756-764-765-755-757-735-771-773-772</t>
  </si>
  <si>
    <t>ΑΣΜΑΝΙΔΟΥ</t>
  </si>
  <si>
    <t>ΑΙ336396</t>
  </si>
  <si>
    <t>929,1</t>
  </si>
  <si>
    <t>754-758-736-749-730-755-756-757-766-782-765-794-746-748-751-752-767-768-742-744-726-729-741-759-760-761-762-763-764-747-750-781-783-791-792-793-776-770-771-772-728-740-784-785-787-788</t>
  </si>
  <si>
    <t>ΤΖΑΝΕΤΕΑ</t>
  </si>
  <si>
    <t>ΠΑΝΑΓΙΩΤΑ-ΠΑΝΑΓΟΥΛΑ</t>
  </si>
  <si>
    <t>ΑΝ978278</t>
  </si>
  <si>
    <t>928,7</t>
  </si>
  <si>
    <t>754-736-758-730-749-755-756-757-760-728-782-765-794-740-742-744-746-748-759-761-763-762-767-776-731-738-734-741-747-751-753-764-768-770-772-773-783-784-790-725-726-727-729-732-733-735-745-750-769-771-777-792-793</t>
  </si>
  <si>
    <t>Βούτσινου</t>
  </si>
  <si>
    <t>Ελένη</t>
  </si>
  <si>
    <t>Παναγιώτης</t>
  </si>
  <si>
    <t>ΑΝ242506</t>
  </si>
  <si>
    <t>928,2</t>
  </si>
  <si>
    <t>726-729-736-755-756-757-758-764-765-783-730-731-732-733-735-759-763-760-761-762-782-727-728-745-746-747-748-749-750-795-794</t>
  </si>
  <si>
    <t xml:space="preserve">Μαλισιόβα </t>
  </si>
  <si>
    <t xml:space="preserve">Ευγενία </t>
  </si>
  <si>
    <t xml:space="preserve">Γαβριήλ </t>
  </si>
  <si>
    <t>ΑΗ245223</t>
  </si>
  <si>
    <t>927,6</t>
  </si>
  <si>
    <t>732-754-756-755-757-760-758-761-759-764-765-736-729</t>
  </si>
  <si>
    <t>ΠΑΥΛΙΝΑ</t>
  </si>
  <si>
    <t>ΑΗ739249</t>
  </si>
  <si>
    <t>927,3</t>
  </si>
  <si>
    <t>752-751-760-761-754-755-756-757-758-759-762-763-764-765-736-735-734-733-730-731-729-732-745-746-747-748-749-750-753-725-726-727-728-739-737-738-740-741-742-744-766-767-768-769-770-771-772-773-774-775-776-777-778-779-780-781-782-783-784-785-786-787-788-789-790-791-792-793-794-795-796-797</t>
  </si>
  <si>
    <t>ΜΟΥΖΑΚΗ</t>
  </si>
  <si>
    <t>ΑΒ981901</t>
  </si>
  <si>
    <t>926,7</t>
  </si>
  <si>
    <t>790-754-758-736-730-760-757-756-755-782-765-759-761-762-763-776-770-764-731-732-726-734-733-735-781-783-742-744-794-784-773-772-771-729-738-749-746-748-747-750-745-792-793-728-727-777-769-752-751-753-740-741-768-767-725-775-795-785-787-788-780-779-789-796-774-778-766-786-791-797-737-739</t>
  </si>
  <si>
    <t>ΑΡΓΥΡΙΟΣ</t>
  </si>
  <si>
    <t>ΑΗ575273</t>
  </si>
  <si>
    <t>732-730-731-733-729-762-761-759-758-763-755-756-760-757-754-764-765</t>
  </si>
  <si>
    <t>ΚΟΣΚΟΥΡΑ</t>
  </si>
  <si>
    <t>Χ392595</t>
  </si>
  <si>
    <t>768-767-791-792-793-749-746-748-747-750-752-751-745-741-739-770-776-753-790-766-775-738-728-797-787-788-777-769-737-725-727-760-740-778-779-780-795-785-784-783-734-781-794-742-744-772-773-771-774-796-789-786-733-754-755-756-758-757-736-782-765-761-762-763-764-759-726-731-730-729-732-735</t>
  </si>
  <si>
    <t>ΙΩΑΝΝΙΔΟΥ</t>
  </si>
  <si>
    <t>ΑΚ540329</t>
  </si>
  <si>
    <t>726-727-728-729-730-731-732-733-734-735-736-737-738-754-755-756-757-758-759-760-761-762-763-764-765-781-782-783-778</t>
  </si>
  <si>
    <t>ΧΡΙΣΤΟΠΟΥΛΟΥ</t>
  </si>
  <si>
    <t>Τ988155</t>
  </si>
  <si>
    <t>924,6</t>
  </si>
  <si>
    <t>790-770-739-725-726-727-728-729-730-731-732-733-734-735-736-738-745-746-747-748-749-750-741-742-744-751-752-753-754-755-756-757-758-759-760-761-762-763-764-765-766-767-768-769-771-772-773-774-775-776-777-778-779-780-781-782-783-784-785-786-787-788-789-792-793-794-795-796-797-737</t>
  </si>
  <si>
    <t>ΘΕΟΔΩΡΙΔΟΥ</t>
  </si>
  <si>
    <t>Χ864258</t>
  </si>
  <si>
    <t>924,4</t>
  </si>
  <si>
    <t>751-752-745-746-747-748-749-750-741-768-776-727-728-770-767-790-739-753-726-729-730-731-732-733-734-735-736-755-756-757-758-759-760-761-762-763-764-765-782-781-783-725-792-793-791-738-777-769-754-740-775-766-742-744-794-773-784-771-772-795-785-737-787-778-779-780-786-788-789-796</t>
  </si>
  <si>
    <t>ΚΟΥΣΚΟΥ</t>
  </si>
  <si>
    <t>MΕΛΠΟΜΕΝΗ</t>
  </si>
  <si>
    <t>ΑΟ287013</t>
  </si>
  <si>
    <t>774-754-782-758-749-755-756-757-736-730-728-760-761-762-763-764-765-781-725-726-727-729-731-732-733-734-735-745-746-747-748-750-759-783-738-740-742-744-770-771-772-773-784-776-777-790-792-793-794-751-752-753</t>
  </si>
  <si>
    <t>ΠΡΑΠΠΑ</t>
  </si>
  <si>
    <t>Χ924527</t>
  </si>
  <si>
    <t>924,2</t>
  </si>
  <si>
    <t>770-767-768-776-745-746-747-748-749-750-751-752-753-766-769-777-787-788-790-791-792-793-754-755-756-757-758-759-760-761-762-763-764-765-778-779-780-781-782-783-786-725-726-727-728-729-730-731-732-733-734-735-736-737-738-739-740-741-742-744-771-772-773-774-775-796-797</t>
  </si>
  <si>
    <t>ΚΑΡΑΘΑΝΑΣΟΠΟΥΛΟΣ</t>
  </si>
  <si>
    <t>ΑΑ054200</t>
  </si>
  <si>
    <t>923,6</t>
  </si>
  <si>
    <t>736-735-782-762-732-760-757-758-756-763-759-783-781-761-754-755-734-729-731-730-733-726-764-765</t>
  </si>
  <si>
    <t>ΦΥΤΟΥΣΗ</t>
  </si>
  <si>
    <t>ΑΒ253836</t>
  </si>
  <si>
    <t>922,4</t>
  </si>
  <si>
    <t>758-729-730-731-763-736-732-733-734-764-765-796-761-762-754-755-756-757-759-781-783-782-760-735</t>
  </si>
  <si>
    <t>ΒΛΑΣΟΠΟΥΛΟΥ</t>
  </si>
  <si>
    <t>ΔΙΟΝΥΣΙΑ</t>
  </si>
  <si>
    <t>ΑΒ831401</t>
  </si>
  <si>
    <t>922,1</t>
  </si>
  <si>
    <t>772-773-742-744-767-768-751-752-737-741-753-738-774-778-794-784-766-754-758-736-730-760-756-757-755-765-731-734-759-761-762-763-764-782-781-783-740-776-728-770</t>
  </si>
  <si>
    <t>ΦΕΡΕΝΤΙΝΟΥ</t>
  </si>
  <si>
    <t>ΑΖ558261</t>
  </si>
  <si>
    <t>736-735-734-783-782-781-756-759-758-757-754-755-760-761-762-763-765-729-730-731-732-733-764-726</t>
  </si>
  <si>
    <t>ΜΑΣΤΟΡΑΚΟΥ</t>
  </si>
  <si>
    <t>ΚΟΣΜΑΣ</t>
  </si>
  <si>
    <t>ΑΕ076774</t>
  </si>
  <si>
    <t>760-736-758-782-735-783-764-755-761-757-754-730-733-732-759-763-756-765-762-726-731-734-781</t>
  </si>
  <si>
    <t>ΚΟΚΚΟΒΟΥ</t>
  </si>
  <si>
    <t>ΑΖ493984</t>
  </si>
  <si>
    <t>727-728-758-756-757-755-759-754-736-760-762-732-761-735-763</t>
  </si>
  <si>
    <t>Χ878530</t>
  </si>
  <si>
    <t>920,6</t>
  </si>
  <si>
    <t>770-776-752-751-746-747-750-749-748-767-768-741-737-742-744-794-795-783-784-772-773-771-785-728-727-754-758-755-756-760-757-782-765-761-762-763-764-736-730-766-734-731-753-745-759-775-789-787-780-788-779-790-792-796-791-781-786-793-797-774-738-729-726-735-732-733-725-777-740-769-778-739</t>
  </si>
  <si>
    <t>ΣΙΜΟΥ</t>
  </si>
  <si>
    <t>ΑΖ429544</t>
  </si>
  <si>
    <t>919,9</t>
  </si>
  <si>
    <t>774-796-789-779-780-786-778-753-771-772-773-742-744-784-785-794-795-738-776-727-728-775-770-777-769-725-767-768-787-788-790-792-793-751-752-740-741-739-797-791-737-782-735-736-781-783-761-756-764-765-758-757-755-760-762-759-763-754-732-729-733-726-734-745-746-747-748-749-750</t>
  </si>
  <si>
    <t>ΧΑΡΑΛΑΜΠΑΚΗΣ</t>
  </si>
  <si>
    <t>ΑΙ126010</t>
  </si>
  <si>
    <t>919,7</t>
  </si>
  <si>
    <t>760-726-729-730-731-732-733-734-735-736-754-755-756-757-758-759-761-762-763-764-765-781-782-783-751-752-770-745-746-747-748-749-750-742-744-737-725-784-785-794-795</t>
  </si>
  <si>
    <t>ΚΑΣΟΜΟΥΛΗΣ</t>
  </si>
  <si>
    <t>ΑΕ147876</t>
  </si>
  <si>
    <t>758-755-757-756-761-762-759-732-733-730-731-736-781-775</t>
  </si>
  <si>
    <t>ΠΑΠΑΒΑΣΙΛΕΙΟΥ</t>
  </si>
  <si>
    <t>Χ290822</t>
  </si>
  <si>
    <t>918,9</t>
  </si>
  <si>
    <t>777-740-769-767-751-753-738-725-770-739-727-728-745-746-747-748-749-750-741-790-792-793-776-768-742-744-784-785-794-795-771-772-773-796-774-789-775-797-791-766-786-787-788-780-779-778-737-734-735-736-781-782-783-754-755-756-757-758-759-760-761-762-763-764-765-729-730-731-732-733-752</t>
  </si>
  <si>
    <t>ΣΤΑΜΟΥΛΗ</t>
  </si>
  <si>
    <t>ΑΙ570246</t>
  </si>
  <si>
    <t>918,8</t>
  </si>
  <si>
    <t>755-758-757-756-754-760-763-766-765-764-790</t>
  </si>
  <si>
    <t>ΑΡΑΜΠΑΤΖΗ</t>
  </si>
  <si>
    <t>ΑΗ416074</t>
  </si>
  <si>
    <t>918,6</t>
  </si>
  <si>
    <t>737-797-745-746-747-748-750-753-792-793-770-749-726-727-728-729-730-731-732-733-734-735-736-754-755-756-757-758-759-760-761-762-763-764-765-751-752-742-744-776-781-782-783-784-785-786-772-773-738-739-767-768-741-771-794-795-780-774-775-787-788-789-790-791-778-779-796-777-769-766-740-725-630</t>
  </si>
  <si>
    <t>ΛΥΜΠΕΡΗ</t>
  </si>
  <si>
    <t>ΚΥΡΙΑΚΟΥΛΑ</t>
  </si>
  <si>
    <t>ΑΒ507312</t>
  </si>
  <si>
    <t>730-731-758-756-755-757-759-760-765-764-761-763-736</t>
  </si>
  <si>
    <t>ΑΖ486575</t>
  </si>
  <si>
    <t>729-732-763-758-761-757-759-756-762-754-755-760-735-736-730-731-781-782-783-734</t>
  </si>
  <si>
    <t>ΔΕΡΤΙΛΗ</t>
  </si>
  <si>
    <t>ΑΙ656048</t>
  </si>
  <si>
    <t>917,1</t>
  </si>
  <si>
    <t>782-736-762-732-758-783-755-756-760-781-765-764-763-730-731-729-754-757-759-761-733-735-734</t>
  </si>
  <si>
    <t>ΖΗΚΑ ΤΕΡΖΟΠΟΥΛΟΥ</t>
  </si>
  <si>
    <t>ΑΖ103367</t>
  </si>
  <si>
    <t>916,6</t>
  </si>
  <si>
    <t>730-731-763-758-762-734-736-760-761-754-756-757-759-764-765-755</t>
  </si>
  <si>
    <t>ΣΚΑΜΠΑΡΔΩΝΗΣ</t>
  </si>
  <si>
    <t>ΑΗ813816</t>
  </si>
  <si>
    <t>746-745-747-748-749-750-792-793-741-770-776-738-752-751-768-767-790-753-754-755-756-757-758-759-760-761-762-763-764-765-726-729-730-731-733-735-736-781-782-783-734-727-728-740-742-744-784-773-794-772-739-797-785-795-787-788</t>
  </si>
  <si>
    <t>ΔΑΛΑΜΠΙΡΑ</t>
  </si>
  <si>
    <t>ΜΑΡΙΑ ΤΡΙΑΝΤΑΦΥΛΛΙΑ</t>
  </si>
  <si>
    <t>ΑΕ657762</t>
  </si>
  <si>
    <t>914,8</t>
  </si>
  <si>
    <t>749-746-748-750-747-745-741-753-792-793-767-768-770-751-752-776-791-794-795-754-755-756-757-758-759-760-761-762-763-764-765-729-730-731-732-726-733-734-735-736-781-782-783-790-787-737-742-744-766-775-786-784-785-771-738-739-788-740-772-773-774-777-778-779-780-796-789-769-725-727-728</t>
  </si>
  <si>
    <t>ΚΙΟΥΡΤΙΔΗΣ</t>
  </si>
  <si>
    <t>ΑΑ263466</t>
  </si>
  <si>
    <t>913,7</t>
  </si>
  <si>
    <t>749-748-746-750-747-745-753-770-793-792-790-794-742-744-784-729-760-730-755-756-757-758-761</t>
  </si>
  <si>
    <t>ΚΟΜΗΧΙΛΗ</t>
  </si>
  <si>
    <t>ΑΒ284939</t>
  </si>
  <si>
    <t>913,2</t>
  </si>
  <si>
    <t>749-748-770-728-754-756-757-758-755-760-761</t>
  </si>
  <si>
    <t>Ορκοπούλου</t>
  </si>
  <si>
    <t>Σοφία</t>
  </si>
  <si>
    <t>ΑΒ351723</t>
  </si>
  <si>
    <t>912,2</t>
  </si>
  <si>
    <t>751-752-749-745-747-748-750-746-775-741-766-791-725-737-786-787-788-789-780-779-792-793-796-774-776-784-785-742-744-794-795-771-772-773-753-739-797-777-770-769-767-768-738-727-728-778-733-757-760-732-730-731-736-758-761-756-755</t>
  </si>
  <si>
    <t>ΚΟΤΣΟΥ</t>
  </si>
  <si>
    <t>ΑΜ829941</t>
  </si>
  <si>
    <t>770-752-751-776-790-750-748-749-747-746-745-775-741-768-767-787-788-766-761-763-764-765-759-758-757-756-730-736-760-754-755-781-782-783-729-732-733-762-728-727-725-753-792-793-791-797</t>
  </si>
  <si>
    <t>ΜΟΥΜΟΥΓΙΑΝΝΗ</t>
  </si>
  <si>
    <t>ΑΛΙΚΗ</t>
  </si>
  <si>
    <t>ΑΖ220690</t>
  </si>
  <si>
    <t>911,5</t>
  </si>
  <si>
    <t>751-752-725-728-727-775-766-742-744-784-794-795-773-772-771-750-749-746-748-747-745-786-729-734-736-733-757-761-760-758-759-765-764-763-762-726-732-731-730-735-755-756-754-782-783-781-776-770-768-767-790-738-779-778-780-789-787-788-792-793-753-741-740-777-769-796-791-797-774-739-785-737</t>
  </si>
  <si>
    <t>ΠΑΠΑΓΙΑΝΝΗ</t>
  </si>
  <si>
    <t>ΕΥΡΙΔΙΚΗ</t>
  </si>
  <si>
    <t>ΑΒ872670</t>
  </si>
  <si>
    <t>911,1</t>
  </si>
  <si>
    <t>737-754-725-726-727-728-729-730-731-732-733-734-735-736-738-739-740-741-742-744-745-746-747-748-749-750-751-752-753-755-756-757-758-759-760-761-762-763-764-765-766-767-769-768-770-771-772-773-774-775-776-777-778-779-780-781-782-783-784-785-786-787-788-789-790-791-792-793-794-795-796-797</t>
  </si>
  <si>
    <t>ΑΝ826059</t>
  </si>
  <si>
    <t>728-730-731-734-736-737-738-740-741-742-744-746-749-751-752-753-754-755-756-757-758-759-760-761-762-763-764-765-766-767-768-770-772-773-774-776-788-781</t>
  </si>
  <si>
    <t>ΧΑΣΙΩΤΗ</t>
  </si>
  <si>
    <t>ΑΕ337901</t>
  </si>
  <si>
    <t>910,7</t>
  </si>
  <si>
    <t>754-758-760-757-755-756-765-763-761-759-762-764-726-735-732-783-729-730-781-782-736-733-731-734-749-746-748-747-750-745-728-744-742-794-784-751-752-772-771-773-727-767-768-770-776-777-769-740-741-790-792-793-738-725-753-766-778-779-780-737-791-787-788-786-789-774-796-797-795-785-739</t>
  </si>
  <si>
    <t>ΝΕΔΕΛΚΟΥ</t>
  </si>
  <si>
    <t>ΤΡΑΙΑΝΟΣ</t>
  </si>
  <si>
    <t>Χ987578</t>
  </si>
  <si>
    <t>791-767-768-741-745-746-747-748-749-750-751-752-792-793-775-766-737-770-739-740-753-776-777-797-738-727-728-725-769-790-729-730-731-732-733-734-735-736-754-755-726-756-757-758-759-760-761-763-762-764-765-781-782-783-742-744-771-772-773-784-785-794-795-774-778-779-780-786-787-788-789-796</t>
  </si>
  <si>
    <t>ΔΟΣΙΟΥ</t>
  </si>
  <si>
    <t>ΡΟΥΜΠΙΝΗ</t>
  </si>
  <si>
    <t>ΑΒ394381</t>
  </si>
  <si>
    <t>909,8</t>
  </si>
  <si>
    <t>725-727-728-726-736-730-760-755-758-761-764-765-762-759-783-782-781-734-754-757</t>
  </si>
  <si>
    <t>ΧΟΛΗ</t>
  </si>
  <si>
    <t>ΑΙ691757</t>
  </si>
  <si>
    <t>727-728-731-730-732-733-762-759-764-765-763-761-757-758-756-736-755-729-760-754-735-783-781-782-734-726-725-775-751-752-740-777-769-738-790-746-747-748-750-749-794-784-785-795-742-744-773-771-776-772-745-770-767-768-739-741-766-792-793-791-737-797-786-789-796-780-779-778-774-787-788</t>
  </si>
  <si>
    <t>ΒΑΛΑΣΚΑ</t>
  </si>
  <si>
    <t>Φ341432</t>
  </si>
  <si>
    <t>909,6</t>
  </si>
  <si>
    <t>782-736-735-783-734-760-726-732-764-765-756-757-759-758-755</t>
  </si>
  <si>
    <t>ΑΚΡΙΤΙΔΟΥ</t>
  </si>
  <si>
    <t>ΕΛΛΑΔΑ</t>
  </si>
  <si>
    <t>Σ234000</t>
  </si>
  <si>
    <t>909,4</t>
  </si>
  <si>
    <t>734-755-758-754-757-760-736-782-763-756-759-761-762-781-764</t>
  </si>
  <si>
    <t>ΜΟΥΧΑ</t>
  </si>
  <si>
    <t>ΑΕ702145</t>
  </si>
  <si>
    <t>909,3</t>
  </si>
  <si>
    <t>728-727-754-736-758-757-756-755-730-782-781-783-760-731-734-759-761-765-764-763-762-740-749-748-747-746-745-751-752-790-769-738-741-742-744-766-794-753-767-768-770-776-778-772-773-774-784-737</t>
  </si>
  <si>
    <t>ΑΒ398064</t>
  </si>
  <si>
    <t>907,3</t>
  </si>
  <si>
    <t>764-765-755-757-760-761-763-734-736-729-789-779-794</t>
  </si>
  <si>
    <t>ΣΑΛΒΑΤΩΡ</t>
  </si>
  <si>
    <t>Φ477312</t>
  </si>
  <si>
    <t>725-726-728-729-730-731-732-733-734-735-736-737-738-739-740-741-742-744-745-746-747-748-749-750-751-752-753-754-755-756-757-758-759-760-761-762-763-764-765-766-767-768-769-770-771-772-773-774-775-776-777-778-779-780-781-782-783-784-785-786-787-789-788-790-791-792-793-794-795-796-797</t>
  </si>
  <si>
    <t>ΑΗ218156</t>
  </si>
  <si>
    <t>905,9</t>
  </si>
  <si>
    <t>754-758-736-730-755-756-757-760-765-759-734-731-761-762-763-764-782-781-783-749-748-747-746-794-784-772-773-744-742-767-768-728-751-752-790-738-741-776-770-740-753</t>
  </si>
  <si>
    <t>ΑΙ217774</t>
  </si>
  <si>
    <t>905,6</t>
  </si>
  <si>
    <t>728-727-740-725-726-730-731-729-733-734-735-736-755-756-757-758-759-760-761-762-765-763-764</t>
  </si>
  <si>
    <t>ΖΑΦΕΙΡΟΠΟΥΛΟΥ</t>
  </si>
  <si>
    <t>ΑΗ706542</t>
  </si>
  <si>
    <t>754-736-758-755-756-757-760-765-766-782-731-734-759-761-762-763-764-783-728-749-794-726</t>
  </si>
  <si>
    <t>ΛΕΜΟΝΑΚΗΣ</t>
  </si>
  <si>
    <t>ΓΕΡΓΙΟΣ</t>
  </si>
  <si>
    <t>ΑΗ911870</t>
  </si>
  <si>
    <t>737-753-749-748-750-791-793-725-726-727-728-729-730-731-732-733-734-735-736-738-740-741-742-744-746-747-751-752-754-755-756-758-757-759-760-761-762-763-764-765-767-768-769-770-771-772-773-776-777-781-782-783-784-790</t>
  </si>
  <si>
    <t>ΣΕΡΕΜΕΤΙΔΟΥ</t>
  </si>
  <si>
    <t>ΑΑ934244</t>
  </si>
  <si>
    <t>904,4</t>
  </si>
  <si>
    <t>745-746-747-748-749-750-741-753-752-751-754-755-756-757-758-759-760-761-762-763-764-765-766-767-768-769-770-781-782-783-784-785-786-787-788-789-790-791-792-793-795-794-725-726-727-728-729-730-731-732-733-734-735</t>
  </si>
  <si>
    <t>ΚΑΡΑΜΑΝΛΗΣ</t>
  </si>
  <si>
    <t>ΔΩΡΟΠΟΥΛΟΣ</t>
  </si>
  <si>
    <t>ΑΒ456584</t>
  </si>
  <si>
    <t>797-737-753-726-729-730-731-732-733-734-735-736-754-755-756-757-758-759-760-761-762-763-764-745-746-747-748-749-750-781-782-783-776-794-795-784-785</t>
  </si>
  <si>
    <t>ΡΕΠΠΑ</t>
  </si>
  <si>
    <t>ΑΝ465009</t>
  </si>
  <si>
    <t>903,8</t>
  </si>
  <si>
    <t>744-742-796-761-764-765-763-755-756-757-758-754</t>
  </si>
  <si>
    <t>ΚΟΡΤΣΙΝΟΓΛΟΥ</t>
  </si>
  <si>
    <t>ANNA</t>
  </si>
  <si>
    <t>ΑΙ259572</t>
  </si>
  <si>
    <t>903,6</t>
  </si>
  <si>
    <t>754-745-747-748-749-757-758-756-760-765-766-775-774-782-794-752-797-796-795-793-792-791-790-789-788-787-786-785-784-783-781-779-778-777-776-773-772-771-770-769-768-767-764-763-762-761-759-755-753-751-750-746-744-742-741-739-738-737-736-735-734-733-732-731-730-729-728-727-726-725</t>
  </si>
  <si>
    <t>ΜΑΝΤΙΚΟΥ</t>
  </si>
  <si>
    <t>ΑΖ947455</t>
  </si>
  <si>
    <t>786-777-742-744-794-784-749-728-748-746-750-745-752-751-730-736-727-755-756-757-758-759-760-761-762-763-767-768-731-732-734-738-741-770-776-782-783-790-792-793-769-735-733-773</t>
  </si>
  <si>
    <t>ΚΛΑΓΚΟΥ</t>
  </si>
  <si>
    <t>ΑΕ036194</t>
  </si>
  <si>
    <t>757-732-756-761-762-758-760-755-763-736-733-735-730-731-729-754-759-764-765-726-781-782-783-734</t>
  </si>
  <si>
    <t>ΣΤΑΜΑΤΑΚΗ</t>
  </si>
  <si>
    <t>Χ294981</t>
  </si>
  <si>
    <t>902,3</t>
  </si>
  <si>
    <t>754-736-758-730-749-755-756-757-760-766-782-728-794-742-744-746-748-752-759-761-762-763-776-781-731-734-747-751-770-773-783-784-790-725-726-729-733-745-750-787-797</t>
  </si>
  <si>
    <t>ΑΓΓΕΛΟΥ</t>
  </si>
  <si>
    <t>ΑΚ784062</t>
  </si>
  <si>
    <t>902,2</t>
  </si>
  <si>
    <t>774-783-735-726-782-754-736-758-755-756-757-730-729-731-732-734-733-759-760-761-762-763-764-765-781-738-790-770-776-725-727-728-740-741-742-744-745-746-747-748-749-750-751-752-753-767-768-769-771-772-773-777-784-792-793-794-739-737-766-775-778-779-780-786-787-788-789-791-796-797-795-785</t>
  </si>
  <si>
    <t>KLIMENTOVA</t>
  </si>
  <si>
    <t>RALITSA</t>
  </si>
  <si>
    <t>TSVETAN</t>
  </si>
  <si>
    <t>758-763-760-730-736-754-755-756-757-759-761-762-731-729-732-733-734-735-764-765-726-727-728-737-738-739-740-741-742-744-745-746-747-748-749-750-751-753-766-767-768-769-770-771-772-773-774-775-776-777-778-779-780-781-782-783-784-785-786-787-788-789-790-791-792-793-794-795-796-797</t>
  </si>
  <si>
    <t>ΠΑΣΣΙΑ</t>
  </si>
  <si>
    <t>ΑΙ850397</t>
  </si>
  <si>
    <t>901,8</t>
  </si>
  <si>
    <t>770-776-749-748-746-747-750-745-752-751-754-758-760-765-755-756-757-759-761-762-763-764-782-781-783-736-735-733-742-744-784-785-794-795-772-773-771-726-729-730-731-732</t>
  </si>
  <si>
    <t>ΑΝΤΩΝΙΑΔΟΥ</t>
  </si>
  <si>
    <t>ΑΑ386521</t>
  </si>
  <si>
    <t>901,5</t>
  </si>
  <si>
    <t>725-726-727-728-729-730-731-732-733-734-735-736-738-740-741-742-744-745-746-747-748-749-750-751-752-753-754-755-756-757-758-759-760-761-762-763-764-765-767-768-769-770-771-772-773-776-777-781-782-783-784-790-792-793-794</t>
  </si>
  <si>
    <t>ΠΑΠΑ</t>
  </si>
  <si>
    <t>ΑΚ616693</t>
  </si>
  <si>
    <t>901,2</t>
  </si>
  <si>
    <t>758-756-757-761-759-755-765-764-763-754-760-731-730-762-736</t>
  </si>
  <si>
    <t>ΣΑΛΔΗ</t>
  </si>
  <si>
    <t>ΑΜ869650</t>
  </si>
  <si>
    <t>900,8</t>
  </si>
  <si>
    <t>Κοκκαλη</t>
  </si>
  <si>
    <t>ΝΙΚΟΛΕΤΤΑ ΑΙΚΑΤΕΡΙΝΗ</t>
  </si>
  <si>
    <t>Χ208087</t>
  </si>
  <si>
    <t>900,3</t>
  </si>
  <si>
    <t>756-778-779-780-792-793-787-788-738-786-789-727-775-794-766-769-776-796-773-774-745-746-747-748-749-771-750-784-764-765-733-754-759-731-734-736-742-744-755-758-761-762-770-772-777-785-790</t>
  </si>
  <si>
    <t>ΚΩΤΟΥΖΑ</t>
  </si>
  <si>
    <t>ΓΕΩΡΓΙΑ ΕΙΡΗΝΗ</t>
  </si>
  <si>
    <t>ΑΕ330637</t>
  </si>
  <si>
    <t>900,1</t>
  </si>
  <si>
    <t>726-729-730-731-732-733-735-736-754-755-756-757-758-759-760-761-762-763-764-765-770-781-782-783</t>
  </si>
  <si>
    <t>ΒΕΣΚΟΥΚΗΣ</t>
  </si>
  <si>
    <t>ΑΙ208504</t>
  </si>
  <si>
    <t>727-728-729-730-731-732-733-734-735-736-754-755-756-757-758-759-760-761-762-763-764-765-726-781-782-783-766-725-740-751-752-769-777-775-770-738-739-741-745-746-747-748-749-750-753-767-768-737-792-793-790-791-742-744-771-772-773-774-776-778-779-780-784-785-786-787-788-789-794-795-796</t>
  </si>
  <si>
    <t>ΔΕΜΙΡΑΛΗ</t>
  </si>
  <si>
    <t>ΑΝ837611</t>
  </si>
  <si>
    <t>752-751-728-727-775-725-766-767-768-739-740-745-746-748-747-749-750-726-729-730-731-732-733-734-735-736-754-755-756-757-758-759-760-761-762-763-764-765-770-741-792-793-781-782-783-738</t>
  </si>
  <si>
    <t>ΒΑΒΑΤΖΙΑΝΗ</t>
  </si>
  <si>
    <t>ΜΑΛΑΜΑΤΕΝΙΑ</t>
  </si>
  <si>
    <t>ΑΖ846399</t>
  </si>
  <si>
    <t>753-749-746-748-750-745-792-793-741-725-739-767-768-776-752-751-770-728-727-738-742-744-754-755-756-757-758-759-760-761-762-763-764-765-777-781-782-783-784-790-794</t>
  </si>
  <si>
    <t>ΜΑΛΑΤΟΣ</t>
  </si>
  <si>
    <t>ΑΙ255068</t>
  </si>
  <si>
    <t>899,5</t>
  </si>
  <si>
    <t>751-755</t>
  </si>
  <si>
    <t>ΠΑΝΑΓΙΑΡΗ</t>
  </si>
  <si>
    <t>ΑΙ488275</t>
  </si>
  <si>
    <t>738-736-735-733-734-781-782-783-765-764-763-762-761-760-754-755-756-757-758-759-732-731-730-729-728-727-726</t>
  </si>
  <si>
    <t>ΚΑΡΔΑΡΗ</t>
  </si>
  <si>
    <t>ΑΗ720811</t>
  </si>
  <si>
    <t>899,3</t>
  </si>
  <si>
    <t>727-728-740-765-746-747-766-783-794-742-730-731-734-736-744-748-749-751-752-753-754-755-756-757-758-759-760-761-762-763-764-770-772-773-778-781-782-784</t>
  </si>
  <si>
    <t>ΠΕΤΣΙΝΗ</t>
  </si>
  <si>
    <t>ΑΑ087037</t>
  </si>
  <si>
    <t>899,2</t>
  </si>
  <si>
    <t>757-760-762-761-758-756-755-754-759-763-764-765-733-734-735-736-729-730-731-732</t>
  </si>
  <si>
    <t>ΑΗ838253</t>
  </si>
  <si>
    <t>746-747-748-749-750-745-751-752-753-754-755-756-757-758-759-760-761-762-763-764-765-766-767-768-769-770-771-772-773-774-775-776-777-778-779-780-781-782-783-784-785-786-787-788-789-790-791-792-793-794-795-796-797-725-726-727-728-729-730-731-732-733-734-735-736-737-738-739-740-741-742-744</t>
  </si>
  <si>
    <t>ΑΕ519691</t>
  </si>
  <si>
    <t>898,1</t>
  </si>
  <si>
    <t>754-736-765-730-782-755-760-756-757-758-764-759-731-734-763-762-761-783-781-733-729-732-735</t>
  </si>
  <si>
    <t>ΑΓΓΕΛΙΔΗ</t>
  </si>
  <si>
    <t>Χ668739</t>
  </si>
  <si>
    <t>760-734-762-759-761-756-755-732-730-731-736-729-758-757-735-763-764-781-782-783-726-738-727-728-725-740-739-769-770-776-777-742-744-771-772-773-784-785-794-795-789-751-752-745-746-747-748-749-750-753-741-737-767-768-766-779-780-778-775-786-774-787-788-790-791-792-793-796-797</t>
  </si>
  <si>
    <t>ΚΑΜΠΕΡΗ</t>
  </si>
  <si>
    <t xml:space="preserve">ΒΑΛΕΝΤΙΝΑ </t>
  </si>
  <si>
    <t>ΑΗ068256</t>
  </si>
  <si>
    <t>756-755-757-758-760-765-754-736-735-763-730-731-734-732-726-762-759-729-733-761</t>
  </si>
  <si>
    <t>ΚΑΝΑΚΗ</t>
  </si>
  <si>
    <t>ΑΒ101196</t>
  </si>
  <si>
    <t>773-772-771-777-767-768-742-744-784-794-740-728-727-725-769-754-749-736-730-760-758-755-756-757-759-761-762-763-764-765-746-748-747-750-745-731-733-732-729-726-734-735-782-781-783-741-752-753-738-770-790-792-793-739-787-788-791-766-778-779-780-737-774-775-789-796-795-785-786</t>
  </si>
  <si>
    <t>ΜΑΥΡΟΠΟΥΛΟΥ</t>
  </si>
  <si>
    <t>ΑΒ365109</t>
  </si>
  <si>
    <t>893,3</t>
  </si>
  <si>
    <t>747-748-749-750-753-792-793-751-752-797-787-788-789-754-755-756-757-758-759-760-761-762-763-764-765-778-779-780-784-785-786-794-795-796-744-790</t>
  </si>
  <si>
    <t>ΥΦΑΝΤΙΔΟΥ</t>
  </si>
  <si>
    <t>ΑΗ677351</t>
  </si>
  <si>
    <t>749-750-747-748-746-745-792-793-741-753-767-768-770-751-752-776-790-797-791-738-737-787-788-766-781-782-783-727-728-739-740-769-777-774-742-744-794-795-775-789-779-780-786-784-785-771-772-773-778-796-726-729-730-731-732-733-734-735-736-754-755-756-757-758-759-760-661-762-763-764-765</t>
  </si>
  <si>
    <t>ΑΛΜΠΑΝΗ</t>
  </si>
  <si>
    <t>Χ570929</t>
  </si>
  <si>
    <t>892,8</t>
  </si>
  <si>
    <t>754-730-731-736-733-755-756-757-758-759-760-761-762-763-764-765-781-782-783-734-735-729-732-726-728-727</t>
  </si>
  <si>
    <t>ΓΙΑΛΥΨΟΥ</t>
  </si>
  <si>
    <t>ΑΙ207222</t>
  </si>
  <si>
    <t>892,7</t>
  </si>
  <si>
    <t>727-728-765-754-760-762-758-756-757-755-736-759-761-763-764-725-732-733-735-766-778-781-782-783</t>
  </si>
  <si>
    <t>ΝΤΑΒΑΝΑ</t>
  </si>
  <si>
    <t>Τ354664</t>
  </si>
  <si>
    <t>892,5</t>
  </si>
  <si>
    <t>764-765-758-757-730-763-760-755-733-736-732-729-731-726-754-781</t>
  </si>
  <si>
    <t>ΜΠΙΚΕΡΗ</t>
  </si>
  <si>
    <t>ΚΡΙΤΩΝ</t>
  </si>
  <si>
    <t>ΑΕ338698</t>
  </si>
  <si>
    <t>889,6</t>
  </si>
  <si>
    <t>752-751-767-768-770-776-741-790-736-758-754-730-749-760-755-756-757-782-728-765-781-740-746-748-759-761-762-763-794-742-744-753-747-764-772-731-734-738-773-784-783-725-726-727-729-732-733-735-745-750-769-771-777-792-793</t>
  </si>
  <si>
    <t>ΜΑΓΛΟΥΣΙΔΗΣ</t>
  </si>
  <si>
    <t>ΑΒ363618</t>
  </si>
  <si>
    <t>889,3</t>
  </si>
  <si>
    <t>746-749-747-770-792-793-776-753-767-768-741-736-730-764-765-758-760-752-751-742-744-745-748-794-784-754-755-757-790-728</t>
  </si>
  <si>
    <t>Φ267361</t>
  </si>
  <si>
    <t>889,1</t>
  </si>
  <si>
    <t>770-776-790-738-745-747-750-746-749-748-741-768-767-752-751-729-760-765-764-759-730-731-732-733-754-758-757-756-755-763-762-761-736-735-726-781-783-782-734-793-792-753-725-728-727-740-777-769-744-742-794-784-773-771-772</t>
  </si>
  <si>
    <t>ΠΑΠΑΔΑΚΗ</t>
  </si>
  <si>
    <t>ΑΒ488085</t>
  </si>
  <si>
    <t>888,6</t>
  </si>
  <si>
    <t>766-794-795-744-742-760-784-785-726-730-732-731-736-729-754-758-756-755-757-759-761-762-763-764-765-782-781-746-747-748-745-749-750-733-792-793-751-752-728-727-773-786-770-771-777-790-725-767-768-778-772-780-769-796-774-775-753-779-797-789-787-788-740-738-737-791-776-741</t>
  </si>
  <si>
    <t>ΣΟΥΦΛΑΚΗ</t>
  </si>
  <si>
    <t>ΑΕ727443</t>
  </si>
  <si>
    <t>888,3</t>
  </si>
  <si>
    <t>765-764-762-760-755-726-756-761-732-730-731-754</t>
  </si>
  <si>
    <t>ΠΟΝΗΡΑ</t>
  </si>
  <si>
    <t>ΑΒ499468</t>
  </si>
  <si>
    <t>754-758-736-730-749-760-756-757-755</t>
  </si>
  <si>
    <t>ΑΚ565691</t>
  </si>
  <si>
    <t>757-754-755-756-758-759-760-761-762-763-764-765-781-782-783-734-736-730-731-790-776-728-752-751-744-742-794-746-747-748-749</t>
  </si>
  <si>
    <t>ΣΑΓΑΝΗ</t>
  </si>
  <si>
    <t>ΑΙ227790</t>
  </si>
  <si>
    <t>887,2</t>
  </si>
  <si>
    <t>784-772-773-744-742-753-738-790-759-741-748-747-746-770-776-768-767-740-781-731-734-764-763-762-761-783-765-782-755-749-730-757-756-760-736-758-754-752-751-728</t>
  </si>
  <si>
    <t>ΤΖΕΡΕΜΕ</t>
  </si>
  <si>
    <t>ΑΚ164470</t>
  </si>
  <si>
    <t>711,7</t>
  </si>
  <si>
    <t>886,7</t>
  </si>
  <si>
    <t>732-762-756-759-761-765-764-763-757-755-758-754-729-760-730-731</t>
  </si>
  <si>
    <t>ΚΑΠΠΑ</t>
  </si>
  <si>
    <t>ΑΒ999855</t>
  </si>
  <si>
    <t>739-754-756-761-725-727-728-730-731-736-738-740-741-742-744-746-747-748-751-752-755-757-758-759-760-770-772-773-776-777-782-784-790-792</t>
  </si>
  <si>
    <t>ΠΗΛΟΣ</t>
  </si>
  <si>
    <t>ΠΑΝΑΓΙΩΤΗΣ ΡΑΦΑΗΛ</t>
  </si>
  <si>
    <t>ΑΙ273416</t>
  </si>
  <si>
    <t>886,3</t>
  </si>
  <si>
    <t>766-758-757-756-755-760-736-730-728-727-725-726-729-731-732-733-734-735-738-740-741-742-744-745-746-747-748-749-750-751-752-753-754-759-761-764-762-763-765-767-768-769-771-770-772-773-776-777-781-782-783-784-786-790-792-794-793</t>
  </si>
  <si>
    <t>ΤΣΟΥΚΑΛΑ ΜΗΤΣΙΝΙΩΤΟΥ</t>
  </si>
  <si>
    <t>ΧΡΥΣΟΥΛΑ ΕΙΡΗΝΗ</t>
  </si>
  <si>
    <t>ΑΖ374783</t>
  </si>
  <si>
    <t>884,9</t>
  </si>
  <si>
    <t>797-737-782-766-754-755-760-736-758-794-796-792-786-784-772-749</t>
  </si>
  <si>
    <t xml:space="preserve">Καλλιάρα </t>
  </si>
  <si>
    <t xml:space="preserve">Αικατερίνη </t>
  </si>
  <si>
    <t>ΑΕ320991</t>
  </si>
  <si>
    <t>884,7</t>
  </si>
  <si>
    <t>770-776-747-748-749-751-752-730-731-734-736-754-755-756-757-758-759-760-761-762-763-764-765-781-782-783-790-767-768-741</t>
  </si>
  <si>
    <t xml:space="preserve">ΚΥΡΟΥ </t>
  </si>
  <si>
    <t>ΑΕ081132</t>
  </si>
  <si>
    <t>759-732-754-755-756-757-726-760-762-761-763-765-783</t>
  </si>
  <si>
    <t>ΛΟΥΚΑ</t>
  </si>
  <si>
    <t>ΑΝ643986</t>
  </si>
  <si>
    <t>883,8</t>
  </si>
  <si>
    <t>755-757-756-759-761-754-760-758-763-762-732-736-729-733-781-782-735-783-730-731-734-726-750-745-746-747-748-749-775-789-770-741-790-738-739-753-779-784-785-794-795-771-772-773-742-744-780-788-787-792-796-793-767-768-776-777-797-778-791-769-727-728-774-766-751-752-737-725-740</t>
  </si>
  <si>
    <t>ΤΑΣΟΥΔΗΣ</t>
  </si>
  <si>
    <t>ΠΑΣΧΑΛΗΣ</t>
  </si>
  <si>
    <t>ΑΜ680176</t>
  </si>
  <si>
    <t>747-748-746-749-752-751-753-741-754-736-758-755-756-757-730-731-728-734-760-761-762-763-764-766-767-768-770-776-781-783-784</t>
  </si>
  <si>
    <t>ΑΙ874333</t>
  </si>
  <si>
    <t>755-732-729-730-754-758-757-756-759-761-762-763-764-765-760-733-734-735-736-781-783-782-726-749-748-747-746-750-745-741-728-727-770-776-777-793-792-771-772-773-785-784-795-794-751-752-744-742-753-778-790-788-787-786-779-780-766-775-738-767-768-740-739-737</t>
  </si>
  <si>
    <t>ΑΗ232833</t>
  </si>
  <si>
    <t>882,5</t>
  </si>
  <si>
    <t>728-736-754-755-756-757-758-730-777-740-760-765</t>
  </si>
  <si>
    <t>ΑΡΜΕΝΟΠΟΥΛΟΣ</t>
  </si>
  <si>
    <t>ΝΙΚΟΛΑΟΣ ΒΟΝΙΦΑΤΙΟΣ</t>
  </si>
  <si>
    <t>ΑΒ089855</t>
  </si>
  <si>
    <t>881,3</t>
  </si>
  <si>
    <t>751-752-726-729-730-731-732-733-734-735-736-754-755-756-757-758-759-760-761-762-763-764-765-781-782-783-745-746-747-748-750-725-793-727-728-737-738-739-740-741-753-767-768-769-770-776-777-790-791-792-797-766-775-771-772-773-774-778-779-780-784-785-786-787-788-789-794-795-796</t>
  </si>
  <si>
    <t>ΚΡΑΜΠΗΣ</t>
  </si>
  <si>
    <t>Χ276968</t>
  </si>
  <si>
    <t>880,2</t>
  </si>
  <si>
    <t>758-754-755-736-760-757-756-730-752-751-766-749-761-762-763-764-765-759-782-728-727-731-729-732-733-725-726-735-734-781-783-750-746-748-747-745-740-776-767-790</t>
  </si>
  <si>
    <t>ΜΑΡΑΓΚΟΥ</t>
  </si>
  <si>
    <t>ΑΔΑΜΑΝΤΙΑ</t>
  </si>
  <si>
    <t>ΑΗ560383</t>
  </si>
  <si>
    <t>849,2</t>
  </si>
  <si>
    <t>879,2</t>
  </si>
  <si>
    <t>781-783-782-755-759-757-760-736-762-732-763-726-754-761-758-756</t>
  </si>
  <si>
    <t>ΚΟΚΟΝΕΣΗ</t>
  </si>
  <si>
    <t>ΕΒΙΣΑ</t>
  </si>
  <si>
    <t>ΒΑΓΓΕΛ</t>
  </si>
  <si>
    <t>ΑΜ177095</t>
  </si>
  <si>
    <t>760-765-782-736-759-757-755-756-754-758-761-763-783-730-726-729-732-734-733-735-762-764</t>
  </si>
  <si>
    <t>ΜΑΝΤΖΟΥΝΗ</t>
  </si>
  <si>
    <t>ΔΙΑΜΑΝΤΩ</t>
  </si>
  <si>
    <t>ΑΑ448340</t>
  </si>
  <si>
    <t>878,4</t>
  </si>
  <si>
    <t>764-765-756-763-757-755-761-759-758-732-733-754-762</t>
  </si>
  <si>
    <t>Τσιορμπατζής</t>
  </si>
  <si>
    <t>Χρήστος</t>
  </si>
  <si>
    <t>Γεώργιος</t>
  </si>
  <si>
    <t>ΑΖ654823</t>
  </si>
  <si>
    <t>877,4</t>
  </si>
  <si>
    <t>749-748-746-750-747-745-741-792-793-753-770-776-767-768-791-751-752-790-772-784-785-771-773-742-744-794-795-755-756-757-758-759-760-761-762-763-726-731-729-730-732-736-735-734-733-754-764-765-781-782-783-775-766-778-779-780-774-786-787-788-789-796-797-737-738-739-725-769-777-740-727-728</t>
  </si>
  <si>
    <t>ΒΟΥΤΣΙΝΑ</t>
  </si>
  <si>
    <t>ΡΟΖΑΛΙΑ</t>
  </si>
  <si>
    <t>ΠΑΝΑΓΗΣ</t>
  </si>
  <si>
    <t>ΑΖ528413</t>
  </si>
  <si>
    <t>781-736-782-783-761-756-755-754-760-757</t>
  </si>
  <si>
    <t>ΚΟΨΑΧΕΙΛΗ</t>
  </si>
  <si>
    <t>ΑΙ845872</t>
  </si>
  <si>
    <t>876,8</t>
  </si>
  <si>
    <t>770-767-768-776-749-751-752-753-746-748-747-745-754-758-736-730-760-757-756-755-782-766-628-781-740-750-783-792-793-788-787-727-765-763-762-761-759-764-794-742-744-772-773-778-784-790-731-734-741-738-737-777-735-733-732-729-726-739-725-771-769-796-795-789-775-779-780-785-786-791-797-774</t>
  </si>
  <si>
    <t>ΠΩΧΟΣ</t>
  </si>
  <si>
    <t>ΑΖ761004</t>
  </si>
  <si>
    <t>876,4</t>
  </si>
  <si>
    <t>758-754-736-730-755-756-757-765-767-768-770-749-776-782</t>
  </si>
  <si>
    <t>ΖΩΝΤΟΥ</t>
  </si>
  <si>
    <t>ΠΡΟΚΟΠΙΟΣ</t>
  </si>
  <si>
    <t>Σ835745</t>
  </si>
  <si>
    <t>874,6</t>
  </si>
  <si>
    <t>754-736-758-755-756-757-760-730-728-765-766-749-782-794-738-751-752-759-731-734-737-740-741-744-746-747-748-753-761-762-763-764-767-768-770-772-773-774-776-778-781-783-784-790</t>
  </si>
  <si>
    <t>ΜΑΡΚΟΠΟΥΛΟΥ</t>
  </si>
  <si>
    <t>ΑΚ348763</t>
  </si>
  <si>
    <t>874,1</t>
  </si>
  <si>
    <t>727-728-725-740-739-754-755-756-757-758-759-760-761-762-763-764-765-781-782-783-793-792-745-746-747-748-749-750-751-752-753-729-730-731-732-733-734-735-736-738</t>
  </si>
  <si>
    <t>ΨΑΡΡΑ</t>
  </si>
  <si>
    <t>ΚΥΡΙΑΚΗ-ΠΑΡΑΣΚΕΥΗ</t>
  </si>
  <si>
    <t>ΑΒ273059</t>
  </si>
  <si>
    <t>873,9</t>
  </si>
  <si>
    <t>794-784-773-772-744-742-738-776-763-758-757-756-755-728-754-761-781-783-760-736</t>
  </si>
  <si>
    <t>ΜΠΟΥΣΔΡΑ</t>
  </si>
  <si>
    <t>ΑΑ048405</t>
  </si>
  <si>
    <t>728-727-729-730-731-732-733-736-755-756-757-758-759-760-761-763-764-765-783-746-747-748-749-750</t>
  </si>
  <si>
    <t>ΠΑΠΑΓΕΩΡΓΊΟΥ</t>
  </si>
  <si>
    <t>ΝΊΚΗ</t>
  </si>
  <si>
    <t>Κωνσταντίνος</t>
  </si>
  <si>
    <t>ΑΙ842062</t>
  </si>
  <si>
    <t>873,6</t>
  </si>
  <si>
    <t>770-776-745-746-747-748-749-750-751-752-753-767-768-792-793-726-729-730-731-734-736-754-756-755-757-758-759-760-761-762-763-764-765-781-782-783-790-794</t>
  </si>
  <si>
    <t>ΜΟΥΜΤΖΗ</t>
  </si>
  <si>
    <t>ΑΒ069529</t>
  </si>
  <si>
    <t>871,5</t>
  </si>
  <si>
    <t>736-735-782-760-732-762-758-763-755-756-759-783-781-761-754-734-729-730-731-733-726</t>
  </si>
  <si>
    <t>ΤΣΙΛΙΓΚΟΥΔΗ</t>
  </si>
  <si>
    <t>ΑΖ377273</t>
  </si>
  <si>
    <t>753-729-730-731-732-733-734-735-736-745-746-747-748-749-750-754-755-756-757-758-759-760-761-762-763-764-765-781-782-783-792-793-776-770-767-768</t>
  </si>
  <si>
    <t>ΑΝΘΙΜΙΔΟΥ</t>
  </si>
  <si>
    <t xml:space="preserve">ΑΙΚΑΤΕΡΙΝΗ </t>
  </si>
  <si>
    <t>ΑΖ794213</t>
  </si>
  <si>
    <t>749-746-750-747-748-745-755-756-758-760-761-759-783-752-751-742</t>
  </si>
  <si>
    <t>ΖΑΧΟΥ</t>
  </si>
  <si>
    <t>ΓΕΩΡΓΙΑ ΑΝΘΟΥΛΑ</t>
  </si>
  <si>
    <t>ΑΚ773893</t>
  </si>
  <si>
    <t>870,4</t>
  </si>
  <si>
    <t>738-741-748-749-746-747-750-792-793-753-770-768-766-778-779-780-754-755-756-757-758-759-760-761-762-763-764-765-725-726-727-728-729-730-731-732-733-734-735-736-737-745-739-740-742-744-751-752-767-769-771-772-773-774-775-776-777-781-782-783-784-785-786-787-788-789-790-791-794-795-796-797</t>
  </si>
  <si>
    <t>ΦΑΡΜΑΚΗ</t>
  </si>
  <si>
    <t>Χ863700</t>
  </si>
  <si>
    <t>869,3</t>
  </si>
  <si>
    <t>751-752-725-726-727-728-729-730-731-732-733-734-735-736-737-738-739-740-741-742-744-745-746-747-748-749-750-753-754-755-756-757-758-759-760-761-762-763-764-765-766-767-768-769-770-771-772-773-774-775-776-777-778-779-780-781-782-783-784-785-786-787-788-789-790-791-792-793-794-795-796-797</t>
  </si>
  <si>
    <t>ΜΟΥΤΣΑΝΑ</t>
  </si>
  <si>
    <t>ΑΗ285215</t>
  </si>
  <si>
    <t>869,2</t>
  </si>
  <si>
    <t>770-745-746-747-748-749-750-751-752-734-735-736-753-754-755-756-757-758-759-760-761-762-764-767-768-769-771-772-773-774-785-786-791-792-796-797</t>
  </si>
  <si>
    <t>ΦΙΛΑΝΘΗ-ΠΑΡΑΣΚΕΥΗ</t>
  </si>
  <si>
    <t>ΑΙ284687</t>
  </si>
  <si>
    <t>754-758-736-730-749-755-756-757-760-765-728-782-794-751-752-770-776-790-731-734-738-740-741-742-746-747-748-753-759-761-762-763-764-767-768-781-783-744-784-772-773-766-737-774-778</t>
  </si>
  <si>
    <t xml:space="preserve">ΒΑΣΙΛΙΚΗ </t>
  </si>
  <si>
    <t>ΑΚ565935</t>
  </si>
  <si>
    <t>732-729-730-731-733-734-735-736-754-755-756-757-758-759-760-761-762-763-764-765-781-782-783-726-751-752</t>
  </si>
  <si>
    <t>ΜΙΧΑΕΛΑ ΜΑΡΙΑ</t>
  </si>
  <si>
    <t>ΑΜ926444</t>
  </si>
  <si>
    <t>867,5</t>
  </si>
  <si>
    <t>774-763-765-764-760-758-755-757-756-759-754-761-762-730-731-734-736-782-781-783-746-747-748-749-750-751-794-784-728-753-770-766-744-742-752-773-772-776-778-790-767-768-737-738-740-741-769</t>
  </si>
  <si>
    <t>ΚΑΛΟΝΑΚΗ</t>
  </si>
  <si>
    <t>ΝΙΚΟΛΙΑ</t>
  </si>
  <si>
    <t>ΑΖ459017</t>
  </si>
  <si>
    <t>744-742-773-784-794-772-760-734-736-730-731-755-756-757-758-759-761-762-763-764-765-746-747-748-749-782-783-767-738-728-768-776-790-751-752-753-741-740-770</t>
  </si>
  <si>
    <t>ΚΟΤΙΚΑ</t>
  </si>
  <si>
    <t>ΑΖ565720</t>
  </si>
  <si>
    <t>751-752-745-746-747-748-749-750-792-793-726-729-730-731-732-733-734-735-736-754-755-756-757-758-759-760-761-762-763-764-765-781-782-783-766-767-768-727-728-738-737-739-740-741-742-744-753-769-770-771-772-773-774-775-776-777-778-779-780-784-785-786-787-788-789-790-791-794-795-796-797-725</t>
  </si>
  <si>
    <t>ΒΕΡΓΑ</t>
  </si>
  <si>
    <t>ΑΚ961070</t>
  </si>
  <si>
    <t>864,9</t>
  </si>
  <si>
    <t>757-758-756-755-759-760-765-763-764-761-762-730-734-735-736-733-731-732-781-782-783</t>
  </si>
  <si>
    <t>ΚΑΠΕΡΩΝΗ</t>
  </si>
  <si>
    <t>ΑΙ479236</t>
  </si>
  <si>
    <t>760-761-736-758-757-756-755-764-765-759-762-763-730-731-754-783-781-782-734</t>
  </si>
  <si>
    <t>Βλαχοδημητροπουλου</t>
  </si>
  <si>
    <t>Λαμπρινη</t>
  </si>
  <si>
    <t>Δημητριος</t>
  </si>
  <si>
    <t>ΑΝ289912</t>
  </si>
  <si>
    <t>863,8</t>
  </si>
  <si>
    <t>754-736-758-760-757-756-755-730-749-794-765-782-728-784-772-742-744-751-752-746-747-748-734-731-761-759-762-763-764-773-781-783-770-776-767-768-738-740-741-753-790-778-774-766-737</t>
  </si>
  <si>
    <t>ΚΟΜΠΟΓΙΑΝΝΗΣ</t>
  </si>
  <si>
    <t>ΑΙ868858</t>
  </si>
  <si>
    <t>863,4</t>
  </si>
  <si>
    <t>770-790-776-784-785-787-788-794-795-777-767-768-748-749-750-747-746-751-752-769-792-793-739-740-741-742-744-745-725-727-728-738-753-771-772-773-775-789-791-797-780-779-766-731-732-733-734-735-736-730-786-729-726-781-782-783-754-755-756-757-758-759-760-761-762-763-764-765-778-737</t>
  </si>
  <si>
    <t>ΜΠΡΑΝΗΣ</t>
  </si>
  <si>
    <t>ΑΒ319258</t>
  </si>
  <si>
    <t>863,1</t>
  </si>
  <si>
    <t>725-751-752-727-745-746-747-750-730-732-733-754-755-756-757-758-759-760-761-762-763-764-765-769-777</t>
  </si>
  <si>
    <t>ΠΑΤΣΗ</t>
  </si>
  <si>
    <t>ΑΕ237041</t>
  </si>
  <si>
    <t>728-727-740-754-736-730-755-756-758-757-760-765-782-762-763-761-759-752-751-749-748-747-735-734-733-732-731-729-726-725-746-745-742-744-738-741-753-766-767-768-769-770-776-777-784-790-792-793-794-786-787-788-789-778-780-779-775</t>
  </si>
  <si>
    <t>ΒΑΓΙΑΝΙΔΟΥ</t>
  </si>
  <si>
    <t>ΛΙΟΥΝΤΜΙΛΑ</t>
  </si>
  <si>
    <t>ΑΖ364876</t>
  </si>
  <si>
    <t>781-735-782-783-726-760-756-757-736-755-759-732-762-763-754-764-765-761-758-730-731-733-729-734-797</t>
  </si>
  <si>
    <t>ΤΖΙΒΙΕΡΗ</t>
  </si>
  <si>
    <t>ΑΒ073241</t>
  </si>
  <si>
    <t>860,7</t>
  </si>
  <si>
    <t>728-727-729-730-731-733-736-754-755-756-757-758-760-763-764-765-774</t>
  </si>
  <si>
    <t>ΓΚΟΥΡΟΓΙΑΝΝΗ</t>
  </si>
  <si>
    <t>Φ057649</t>
  </si>
  <si>
    <t>860,5</t>
  </si>
  <si>
    <t>754-736-760-756-758-730-755-757</t>
  </si>
  <si>
    <t>ΓΚΑΡΑΒΕΛΛΑ</t>
  </si>
  <si>
    <t>ΑΖ785276</t>
  </si>
  <si>
    <t>776-770-790-741-738-768-767-751-752-748-729-747-746-740-734-730-731-762-783-765-764-736-756-755-759-758-757-761-760-763-781-754-782-728-753-737-774-766-773-744-742-772-784-794-778</t>
  </si>
  <si>
    <t>ΒΕΛΩΝΗ</t>
  </si>
  <si>
    <t>Ξ789171</t>
  </si>
  <si>
    <t>764-765-770-758-763-757-761-756-755-759-754-760-729-750-747-746-748-749-776-768-767</t>
  </si>
  <si>
    <t>ΑΕ237143</t>
  </si>
  <si>
    <t>740-725-727-728-726-732-731-730-729-736-735-734-733-759-758-757-756-755-754-777-765-764-763-762-761-760-783-782-781-752-751-750-749-748-747-746-745-775-776-738-795-794-789-790-744-742-741-739-737-753-769-771-768-767-784-785-773-772-774-787-788-796-791-766-770-778-780-779-786-793-792-797</t>
  </si>
  <si>
    <t>ΡΟΓΚΑΚΟΥ</t>
  </si>
  <si>
    <t>ΑΜ779736</t>
  </si>
  <si>
    <t>859,9</t>
  </si>
  <si>
    <t>760-756-757-761-755-754-758-765-764-736-782-735-783-763-781-759-732-730-731-729-728-727-744-742-784-749-748-746-747-745-777-769-790-776</t>
  </si>
  <si>
    <t>ΜΑΜΟΥΓΚΑ</t>
  </si>
  <si>
    <t>ΑΒ927491</t>
  </si>
  <si>
    <t>859,8</t>
  </si>
  <si>
    <t>737-797-742-744-784-785-794-795-753-774-775-778-779-780-787-788-789-792-793-796-786-766-725-726-727-728-729-730-731-732-733-734-735-736-738-739-740-741-745-746-747-748-749-750-751-752-754-755-756-757-758-759-760-761-762-763-764-765-767-768</t>
  </si>
  <si>
    <t>ΔΕΛΗΓΙΑΝΝΗ</t>
  </si>
  <si>
    <t>ΑΓΓΕΛΑ</t>
  </si>
  <si>
    <t>ΑΒ216582</t>
  </si>
  <si>
    <t>858,3</t>
  </si>
  <si>
    <t>735-782-754-736-761-760-733-758-755-756</t>
  </si>
  <si>
    <t>ΠΑΠΑΜΙΧΑΛΗ</t>
  </si>
  <si>
    <t>ΑΖ562352</t>
  </si>
  <si>
    <t>754-758-755-736-757-760-756-730-765-764-763-761-759-762-731-783-782-781</t>
  </si>
  <si>
    <t>ΧΑΡΑΛΑΜΠΙΑ</t>
  </si>
  <si>
    <t>ΑΒ411664</t>
  </si>
  <si>
    <t>857,5</t>
  </si>
  <si>
    <t>752-751-768-767-775-766-725-741-770-745-746-747-748-749-750-791-727-728-792-793-753-754-755-756-757-758-759-760-761-762-763-764-733-734-735-736-729-730-731-732-726-782-781-783-776-738-740-769-777-771-772-773-742-744-784-785-794-795</t>
  </si>
  <si>
    <t>ΤΡΑΚΑΛΗΣ</t>
  </si>
  <si>
    <t>ΑΚ388468</t>
  </si>
  <si>
    <t>728-736-749-751-752-754-727-730-748-747-755-756-757-758-759-760-764-765-770-773-776-781-782-783-784-790-794-731-734-735-742-744-761-762-763-725-726-729-732-733-745-750-777-738-740-741-792-793-753-767-768-769-771-772-766-775-739-778-779-780-787-789-737</t>
  </si>
  <si>
    <t>ΕΥΑΓΓΕΛΟΥ ΠΑΠΑΔΟΠΟΥΛΟΥ</t>
  </si>
  <si>
    <t>ΑΜ180224</t>
  </si>
  <si>
    <t>856,1</t>
  </si>
  <si>
    <t>726-736-755-761-762-735-781-783-763-732-756-757-758-754-759-782-764-765-760-729-730-731-734-733-776-750-749-748-747-745-746</t>
  </si>
  <si>
    <t>ΓΚΟΛΓΚΑΚΗ</t>
  </si>
  <si>
    <t>ΑΝ818711</t>
  </si>
  <si>
    <t>727-728-777-740-745-746-747-748-749-750-765-764-760-759-754-756-761-758-757-755-762-763-751-752-794-795</t>
  </si>
  <si>
    <t xml:space="preserve">ΔΗΜΟΠΟΥΛΟΥ </t>
  </si>
  <si>
    <t>ΑΒ781776</t>
  </si>
  <si>
    <t>855,2</t>
  </si>
  <si>
    <t>726-729-730-731-732-733-734-736-735-754-755-756-758-759-760-761-762-763-764-765-781-783</t>
  </si>
  <si>
    <t>ΧΑΤΖΟΠΟΥΛΟΥ</t>
  </si>
  <si>
    <t>ΑΒ086457</t>
  </si>
  <si>
    <t>754-757-736-760-755-758-759-761-756-762-763-731-730-765-764-781-783-782-734-728</t>
  </si>
  <si>
    <t>ΝΑΣΙΑΚΟΥ</t>
  </si>
  <si>
    <t>ΑΚ929467</t>
  </si>
  <si>
    <t>758-736-730-749-756-755-757-760-782-728-765-794-759-763-761-762-746-748-740-742</t>
  </si>
  <si>
    <t>ΖΕΝΕΛΙ</t>
  </si>
  <si>
    <t>ΟΡΝΕΛΑ</t>
  </si>
  <si>
    <t>ΑΛΙΟΣΑ</t>
  </si>
  <si>
    <t>853,8</t>
  </si>
  <si>
    <t>756-757-760-761-754-755-758-763-764-765-733-734-735-729-781-782-783-762-736</t>
  </si>
  <si>
    <t>ΠΛΑΤΣΙΔΑΚΗ</t>
  </si>
  <si>
    <t>ΡΟΔΩ</t>
  </si>
  <si>
    <t>ΑΖ974620</t>
  </si>
  <si>
    <t>853,5</t>
  </si>
  <si>
    <t>794-795-784-785-744-742-771-773-772-760-765-754-755-756-757-758-759-782-781-776-728-730-737-749-752</t>
  </si>
  <si>
    <t>ΒΙΝΤΟ</t>
  </si>
  <si>
    <t>ΜΑΡΙΖΑ</t>
  </si>
  <si>
    <t>ΘΩΜΑ</t>
  </si>
  <si>
    <t>ΑΚ358919</t>
  </si>
  <si>
    <t>853,2</t>
  </si>
  <si>
    <t>728-725-754-758-760-736-794-757-756-749-755</t>
  </si>
  <si>
    <t>ΚΑΠΕΛΕΡΗ</t>
  </si>
  <si>
    <t>Χ692595</t>
  </si>
  <si>
    <t>851,3</t>
  </si>
  <si>
    <t>726-729-730-731-732-733-734-735-736-754-755-756-757-758-759-760-761-762-763-764-765-781-782-783-618-647-619-620-621-642-645-646-648-667-664-665-666-668-669</t>
  </si>
  <si>
    <t>ΓΚΙΟΥΛΗ</t>
  </si>
  <si>
    <t>ΔΗΜΟΣ</t>
  </si>
  <si>
    <t>ΑΙ378040</t>
  </si>
  <si>
    <t>792-793-745-746-750-747-748-749-741-770-753-768-767-751-752-766-776-791-797-790-725-727-728-729-730-731-732-726-733-739-738-737-740-742-744-769-771-772-773-777-784-785-786-796-795-794-789-788-787-779-778-774-775-765-764-763-762-761-760-759-758-757-756-755-754-734-735-736-780-781-782-783</t>
  </si>
  <si>
    <t>ΒΑΛΕΡΓΑΚΗΣ</t>
  </si>
  <si>
    <t>ΑΜ915477</t>
  </si>
  <si>
    <t>850,8</t>
  </si>
  <si>
    <t>ΣΑΒΒΟΠΟΥΛΟΥ</t>
  </si>
  <si>
    <t>ΑΒ269392</t>
  </si>
  <si>
    <t>850,6</t>
  </si>
  <si>
    <t>731-764-765-760-754-756-758-763-762-757-728-738-730-736-744-742-755-749</t>
  </si>
  <si>
    <t>ΑΒ990257</t>
  </si>
  <si>
    <t>710,6</t>
  </si>
  <si>
    <t>765-764-782-735-734-736-783-758-760-757-756-763-761-729-726-730-755-731-770-790-749-747-748-750-746-754</t>
  </si>
  <si>
    <t>ΓΛΟΥΦΤΣΗ</t>
  </si>
  <si>
    <t>Χ988529</t>
  </si>
  <si>
    <t>768-791-728-730-731-734-736-737-738-740-741-742-744-746-747-748-749-751-752-753-754-755-756-757-758-759-760-761-762-763-764-765-766-767-772-773-776-781-782-783</t>
  </si>
  <si>
    <t>ΤΣΙΡΟΣ</t>
  </si>
  <si>
    <t>ΑΝ816948</t>
  </si>
  <si>
    <t>850,1</t>
  </si>
  <si>
    <t>740-727-728-725-726-729-730-731-732-733-734-735-736-737-738-739-741-742-744-745-746-747-748-749-750-751-752-753-754-755-756-757-758-759-760-761-762-763-764-765-766-767-768-769-770-771-772-773-774-775-776-777-778-779-780-781-782-783-784-785-786-787-788-789-790-791-792-793-794-795-796-797-630</t>
  </si>
  <si>
    <t>ΑΝΔΡΙΑΝΟΥ</t>
  </si>
  <si>
    <t>ΑΙ789264</t>
  </si>
  <si>
    <t>848,5</t>
  </si>
  <si>
    <t>736-734-735-782-761-760-781-783-758-759-756-757-754-755-762-763-729-732</t>
  </si>
  <si>
    <t>ΜΠΕΣΣΑ</t>
  </si>
  <si>
    <t>ΟΔΥΣΣΕΥΣ</t>
  </si>
  <si>
    <t>ΑΚ352140</t>
  </si>
  <si>
    <t>848,4</t>
  </si>
  <si>
    <t>725-726-727-729-731-732-733-734-735-736-754-755-756-757-758-759-760-761-762-763-764-765-781-782-783</t>
  </si>
  <si>
    <t>ΤΖΙΝΕΡΗ</t>
  </si>
  <si>
    <t>ΑΒ810855</t>
  </si>
  <si>
    <t>752-751-746-747-748-749-750-728-766-770-753-767-768-790-738-740-741-776-737-764-765-754-755-756-757-758-759-760-761-762-763-734-735-736-730-731-781-782-783-784-742-744-794-773-774</t>
  </si>
  <si>
    <t>ΚΥΡΙΑΚΙΔΟΥ</t>
  </si>
  <si>
    <t>ΑΗ630603</t>
  </si>
  <si>
    <t>846,4</t>
  </si>
  <si>
    <t>734-755-757-758-756-754-761-762-759-760-736-733-732-730-731-726-763-764-765-729-735-783-782-781-786-746-747-748-745-749-797-766-770-771-772-773-785-789-796-751-752-774-780-779-778-787-788-795-727-728-738-790-791-767-768-775-777-784-792-794-793-769-776-753-739-742-744-750-737-740-741-725</t>
  </si>
  <si>
    <t>ΚΟΚΑ</t>
  </si>
  <si>
    <t>ΕΛΠΙΣ</t>
  </si>
  <si>
    <t>ΛΑΜΠΗΣ</t>
  </si>
  <si>
    <t>ΑΖ212229</t>
  </si>
  <si>
    <t>846,2</t>
  </si>
  <si>
    <t>764-765-761-755-736-756-726-754-758-757-760-734-763-759-730-731-762-733-729-735-781-782-783-732</t>
  </si>
  <si>
    <t>ΡΟΜΠΟΥ</t>
  </si>
  <si>
    <t>ΕΥΤΕΡΠΗ</t>
  </si>
  <si>
    <t>AE340918</t>
  </si>
  <si>
    <t>767-768-754-736-758-760-749-755-756-757-730-794-728-746-747-748</t>
  </si>
  <si>
    <t>ΤΣΟΒΙΛΗ</t>
  </si>
  <si>
    <t>ΑΗ248014</t>
  </si>
  <si>
    <t>844,3</t>
  </si>
  <si>
    <t>751-752-749-748-747-727-728-730-731-734-736-754-755-756-757-758-759-760-761-762-740-746-763-764-765-767-782-783-781-794</t>
  </si>
  <si>
    <t>ΑΗ274177</t>
  </si>
  <si>
    <t>844,2</t>
  </si>
  <si>
    <t>764-765-754-726-756-760-755-761-763-762-781</t>
  </si>
  <si>
    <t>ΖΟΡΜΠΑ</t>
  </si>
  <si>
    <t>ΑΒ092975</t>
  </si>
  <si>
    <t>790-745-746-747-748-749-750-770-727-728-751-752-741-776-725-739-775-726-729-730-731-732-733-734-735-736-754-755-756-757-758-759-760-761-762-763-764-765-781-782-783-792-793-753</t>
  </si>
  <si>
    <t>ΠΑΠΑΦΩΤΗ</t>
  </si>
  <si>
    <t>ΑΜ347521</t>
  </si>
  <si>
    <t>725-726-727-728-729-730-731-732-733-734-735-736-737-738-739-740-741-742-744-745-746-747-748-749-750-751-752-753-754-755-756-757-758-759-760-761-762-763-764-765-766-767-768-769-770-771-772-773-774-775-776-777-778-779-780-781-782-783-784-785-786-787-788-789-790-791-792-793-794-795-796-797-630</t>
  </si>
  <si>
    <t>ΧΑΝΤΖΑΡΑΣ</t>
  </si>
  <si>
    <t>ΑΖ221303</t>
  </si>
  <si>
    <t>843,4</t>
  </si>
  <si>
    <t>725-752-751-728-727-775-729-732-731-754-761-730-758-763-733-762-759-760-756-755-726-765-764-734-757-736-781-779-780</t>
  </si>
  <si>
    <t>ΠΑΣΧΑΛΗ</t>
  </si>
  <si>
    <t>ΣΠΥΡΙΔΟΥΛΑ</t>
  </si>
  <si>
    <t>ΑΙ255275</t>
  </si>
  <si>
    <t>841,9</t>
  </si>
  <si>
    <t>751-752-725-766-741-745-746-747-748-749-750-767-768-770-775-776-790-791-792-793-726-729-730-732-733-734-735-736-754-755-756-757-758-759-760-761-762-763-764-765-781-782-727-728-737-738-739-740-744-753-769-771-772-773-774-778-779-780-784-785-786-787-788-789-795-796</t>
  </si>
  <si>
    <t>ΒΛΑΧΑΙΤΗΣ</t>
  </si>
  <si>
    <t>ΑΒ276401</t>
  </si>
  <si>
    <t>841,8</t>
  </si>
  <si>
    <t>764-765-754-755-756-757-758-759-760-761-762-763-732-729-730-731-736-781-783-782-735</t>
  </si>
  <si>
    <t>Φ335230</t>
  </si>
  <si>
    <t>840,7</t>
  </si>
  <si>
    <t>770-776-790-752-751-741-767-768-747-746-749-748-738-764-765-762-763-761-755-756-757-758-759-781-782-783-730-731-734-736-754-760-753-728</t>
  </si>
  <si>
    <t>ΜΠΡΟΥΤΣΟΥ</t>
  </si>
  <si>
    <t>ΑΖ761599</t>
  </si>
  <si>
    <t>770-776-746-747-778-749-750-751-752-755-756-757-758-759-760-761-762-763-764-765-729-730-731-732-733-734-735-736-782-791-793-754-726-725-727-728-739-737-740-741-742-744-753-766-767-768-769-771-772-773-774-775-777-779-780-781-783-784-785-786-787-788-789-790-792-794-795-796-797</t>
  </si>
  <si>
    <t>ΤΕΤΟΥ</t>
  </si>
  <si>
    <t>ΑΒ448579</t>
  </si>
  <si>
    <t>741-745-746-747-748-749-750-751-752-767-768-770-776-792-793-791-753-727-728-738-739-754-755-756-757-758-759-760-761-762-763-764-765-729-730-731-732-733-734-735-736-726-781-782-783-790-797-737-777-794-795-742-744-771-772-773-784-785-766-786-787-788-789-796-725-740-778-779-780</t>
  </si>
  <si>
    <t>ΒΑΣΙΛΙΚΟΠΟΥΛΟΥ</t>
  </si>
  <si>
    <t>ΑΖ709107</t>
  </si>
  <si>
    <t>728-727-740-754-736-755-765-756-757-758-760-759-761-762-763-766-764-781-782-783-790-748-746-749-741-742-744</t>
  </si>
  <si>
    <t>ΑΗΔΟΝΗ</t>
  </si>
  <si>
    <t>ΧΑΡΙΔΗΜΟΣ</t>
  </si>
  <si>
    <t>ΑΚ595383</t>
  </si>
  <si>
    <t>839,7</t>
  </si>
  <si>
    <t>755-754-757-758-759-760-761-763-764-765-732-756-735-729-730-731-782-762-733-736</t>
  </si>
  <si>
    <t>ΛΟΥΤΦΑΛΛΑ</t>
  </si>
  <si>
    <t>ΝΙΒΙΝ-ΕΛΕΝΗ</t>
  </si>
  <si>
    <t>ΦΑΓΙΕΚ-ΓΕΩΡΓΙΟΣ</t>
  </si>
  <si>
    <t>Χ013205</t>
  </si>
  <si>
    <t>838,4</t>
  </si>
  <si>
    <t>760-762-754-758-757-755-756-765-763-764-732</t>
  </si>
  <si>
    <t>ΝΤΙΚΟΥΔΗ</t>
  </si>
  <si>
    <t>ΧΡΥΣΟΥΛΑ-ΜΑΡΙΑ</t>
  </si>
  <si>
    <t>Χ407455</t>
  </si>
  <si>
    <t>837,4</t>
  </si>
  <si>
    <t>725-726-727-728-729-732-730-731-733-734-735-736-737-738-739-740-741-742-744-745-746-747-748-749-750-751-752-753-754-755-756-757-758-759-760-761-762-763-764-765-766-767-768-769-770-771-772-773-774-775-776-777-778-779-780-781-782-783-785-784-786-787-788-789-790-791-792-793-794-795-796</t>
  </si>
  <si>
    <t>ΧΡΙΣΤΟΔΟΥΛΑΚΗ</t>
  </si>
  <si>
    <t>ΑΕ438472</t>
  </si>
  <si>
    <t>730-731-758-736-782-757-760-755-756-763-781-759-783-734-754-762-761</t>
  </si>
  <si>
    <t>ΠΕΤΑΛΑ</t>
  </si>
  <si>
    <t>ΑΝ861158</t>
  </si>
  <si>
    <t>836,2</t>
  </si>
  <si>
    <t>770-776-749-748-746-747-745-750-741-754-758-736-730-755-756-757-760-765-759-761-762-763-731-764-726-729-732-733-735-782-781-783-767-768-739-734-738-792-793-752-751</t>
  </si>
  <si>
    <t>ΚΑΛΑΝΤΖΗΣ</t>
  </si>
  <si>
    <t>ΑΗ287957</t>
  </si>
  <si>
    <t>835,2</t>
  </si>
  <si>
    <t>770-776-749-746-747-748-752-751-758-757-756-754-755-760-765-764-763-759-761-731-730-736-762-781-783-782-734-728-768-767-790-738-753-741-740-766-737-794-742-744-784-773-772-774-778</t>
  </si>
  <si>
    <t>ΣΟΛΑΚΟΓΛΟΥ</t>
  </si>
  <si>
    <t>ΑΜ879004</t>
  </si>
  <si>
    <t>742-744-771-772-773-784-794-770-756-755-759-758-754-757-760-761-762-763-765-741-767-768-745-746-747-748-749-750-751-792-793-752-753-776-790</t>
  </si>
  <si>
    <t>ΑΝ761208</t>
  </si>
  <si>
    <t>832,8</t>
  </si>
  <si>
    <t>737-797-753-770-751-752-776-767-768-745-746-747-748-749-750-790-725-726-729-730-731-732-733-734-735-736-755-756-757-758-759-760-761-762-763-764-765-781-782-783-754-773-772-771-785-794-795-742-744-784-740-777-769-727-738-741-791-792-793-788-787-786-789-775-774-780-779-778-766-739-796</t>
  </si>
  <si>
    <t>ΓΕΙΤΟΝΑ</t>
  </si>
  <si>
    <t>ΝΑΥΣΙΚΑ ΝΕΚΤΑΡΙΑ</t>
  </si>
  <si>
    <t>ΑΒ549159</t>
  </si>
  <si>
    <t>832,4</t>
  </si>
  <si>
    <t>775-751-752-786-766-745-746-747-748-749-750-727-728-725-770-796-737-738-739-740-741-742-744-753-767-768-769-771-772-773-774-776-777-778-779-780-784-785-787-788-789-790-791-792-793-794-795-797-726-729-730-731-732-733-734-735-736-754-755-756-757-758-759-760-761-762-763-764-765-781-782-783</t>
  </si>
  <si>
    <t>ΤΣΙΛΙΒΗΣ</t>
  </si>
  <si>
    <t>ΑΜ762636</t>
  </si>
  <si>
    <t>832,3</t>
  </si>
  <si>
    <t>725-726-727-728-729-730-731-732-733-734-735-736-738-740-741-742-745-746-747-754-755-756-757-758-759-760-761-762-763-764-765-783-782-792-793</t>
  </si>
  <si>
    <t>ΜΠΑΤΟΥ</t>
  </si>
  <si>
    <t>ΑΖ638474</t>
  </si>
  <si>
    <t>832,1</t>
  </si>
  <si>
    <t>760-783-781-782-764-765-736-726-761-762-763-759-758-757-756-755-754-735-729-730-731-732-733-734-727-728-784-744-742-794-771-772-773-738-792-793-740-725-741-745-746-747-748-749-750-751-752-753-767-768-769-770-776-777-790</t>
  </si>
  <si>
    <t>ΑΖ999344</t>
  </si>
  <si>
    <t>739-790-770-746-747-748-749-750-776-784-745-744-742-792-793-794-772-773-767-768-771-769-740-741-753-751-752-725-726-727-728-729-730-731-732-754-755-756-757-758-759-733-734-735-736-760-761-762-763-764-765-777-781-782-783-787-788-789-791-795-796-797-774-775-778-779-780-785-786-766-737</t>
  </si>
  <si>
    <t>ΣΟΥΛΤΑΝΑ</t>
  </si>
  <si>
    <t>ΑΙ256962</t>
  </si>
  <si>
    <t>831,2</t>
  </si>
  <si>
    <t>789-771-772-773-779-780-784-785-786-775-774-794-795-766-796-788-787-778-739-792-793-742-744-738-767-768-770-769-776-777-749-745-746-747-748-750-751-752-753-759-754-755-756-757-758-760-761-762-763-764-765-736-729-730-731-732-733-734-781</t>
  </si>
  <si>
    <t>ΚΟΥΤΣΙΑΡΙΔΑ</t>
  </si>
  <si>
    <t>ΑΒ431745</t>
  </si>
  <si>
    <t>770-776-739-730-731-732-733-734-735-725-726-727-728-729-745-746-747-748-749-750-751-752-754-755-756-757-758-759-760-761-762-763-764-765-767-768-769-780-781-782-783-784-785-786-787-788-790-792-793-794-737-738-740-741-742-744-771</t>
  </si>
  <si>
    <t>ΚΟΧΙΛΑ</t>
  </si>
  <si>
    <t>ΑΕ942344</t>
  </si>
  <si>
    <t>830,1</t>
  </si>
  <si>
    <t>764-765-760-761-762-755-756-757-758-759-735-736-729-730-731-732-789-782-783</t>
  </si>
  <si>
    <t>ΖΗΣΑΚΗ</t>
  </si>
  <si>
    <t>ΑΙ279413</t>
  </si>
  <si>
    <t>829,7</t>
  </si>
  <si>
    <t>770-776-765-766-767-749-754-755-756-757-758-774-778-779-780-742-787-788-795-796-751-752-753-730-768-771-772-784-785-740-741-773-728-786-789-736-797-791-794-775</t>
  </si>
  <si>
    <t>Καπερδα</t>
  </si>
  <si>
    <t>Αικατερινη</t>
  </si>
  <si>
    <t>ΑΙ227052</t>
  </si>
  <si>
    <t>829,3</t>
  </si>
  <si>
    <t>736-754-755-756-757-758-760-725-728-730-767-781-782-794-792</t>
  </si>
  <si>
    <t>ΓΟΓΟΛΟΣ</t>
  </si>
  <si>
    <t>ΑΒ409467</t>
  </si>
  <si>
    <t>738,1</t>
  </si>
  <si>
    <t>829,1</t>
  </si>
  <si>
    <t>752-751-767-768-769-770-775-738-739-740-741-753-766-777-792-793-797-791-790-789-796-794-795-725-726-727-728-729-730-731-732-733-734-735-736-737-742-744-745-746-747-748-749-750-754-755-756-757-758-759-760-761-762-763-764-765-771-772-773-774-776-778-779-780-781-782-783-784-785-786-787-788</t>
  </si>
  <si>
    <t>ΡΕΣΗΤ</t>
  </si>
  <si>
    <t>ΙΣΜΑΗΛ</t>
  </si>
  <si>
    <t>ΜΕΜΕΤ</t>
  </si>
  <si>
    <t>ΑΙ383716</t>
  </si>
  <si>
    <t>797-737-753-749-748-746-747-745-750-767-768-770-792-793-730-736-754-755-756-757-758-759-760-761-762-763-764-765-766-781-782-783-784-785-786-787-788-789-790-791-738-739-740-741-742-744-751-752</t>
  </si>
  <si>
    <t>ΛΥΓΟΥΡΑ</t>
  </si>
  <si>
    <t>ΑΖ764462</t>
  </si>
  <si>
    <t>826,4</t>
  </si>
  <si>
    <t>745-746-747-748-749-750-751-752-754-755-756-757-758-759-760-761-762-763-764-766</t>
  </si>
  <si>
    <t>ΚΛΗΤΣΑ</t>
  </si>
  <si>
    <t>ΑΒ410588</t>
  </si>
  <si>
    <t>729-730-731-732-733-734-735-736-754-755-756-757-758-759-760-761-762-763-764-765-781-782-783-745-746-747-748-749-750-751-725-726-727-728-767-770-738-739-740-741-752-769-776-777-790-791-792-793-771-772-773-794-795-784-785-742-744-796-797-775-766-788-789-787-786-780-779-778-774-737</t>
  </si>
  <si>
    <t>ΝΤΟΥΜΑΣ</t>
  </si>
  <si>
    <t>ΑΜ002276</t>
  </si>
  <si>
    <t>762-760-730-731-755-756-757-758-759-754-763-764-765-761-781-782-783-736-734-790-728-740-794-784-772-773-774-778-766-742-744-776-746-747-748-749-738-737-741-751-752-753-770-768-767</t>
  </si>
  <si>
    <t>Χ987220</t>
  </si>
  <si>
    <t>791-767-768-770-745-746-747-748-749-750-751-752-792-793-754-755-756-757-758-759-760-761-762-763-764-765-726-729-730-731-732-733-734-735-736-781-782-783-725-727-728-737-738-739-740-741-753-769-776-777-787-788-789-790-775-766-786-774-742-784-785-771-772-773-794-795-778-779-780-796</t>
  </si>
  <si>
    <t>ΚΑΡΑΜΠΕΤΣΟΥ</t>
  </si>
  <si>
    <t>Χ222325</t>
  </si>
  <si>
    <t>754-736-758-749-730-756-757-755-765-782-794-728-746-747-748-753-767-768-741-770-776-790-751-752-738-731-734-759-764-760-761-762-763-781-783-742-744-784-772-773-740</t>
  </si>
  <si>
    <t>ΑΜ330585</t>
  </si>
  <si>
    <t>734-736-755-756-757-758-760-761-763-764-765-742-729-730-731-735-759-762-783-727-728-746-747-748-749-750-751-752-753-775-776-777-779-780-784-785-786-787-788-770-739-738</t>
  </si>
  <si>
    <t>ΛΑΝΤΑΒΟΥ</t>
  </si>
  <si>
    <t>ΑΕ320674</t>
  </si>
  <si>
    <t>754-736-758-760-765-730-731-734-755-756-757-759-761-762-763-764-766-781-782-783</t>
  </si>
  <si>
    <t>ΑΜ858465</t>
  </si>
  <si>
    <t>782-783-781-735-736-760-758-756-755-759-761-762-763-764-765-754-733-731-732-734</t>
  </si>
  <si>
    <t>ΚΟΥΚΟΥΡΑΒΑ</t>
  </si>
  <si>
    <t>ΑΗ221323</t>
  </si>
  <si>
    <t>821,1</t>
  </si>
  <si>
    <t>725-727-728-739-740-726-729-730-731-732-733-734-735-736-737-738-741-742-744-745-746-747-748-749-750-751-752-797-796-795-794-792-791-790-789-788-787-786-785-784-783-782-781-780-779-778-777-776-775-774-773-772-771-770-769-768-767-766-765-764-763-762-761-760-759-758-757-756-755-754-753</t>
  </si>
  <si>
    <t>ΣΕΡΑΝ</t>
  </si>
  <si>
    <t>ΠΑΟΛΑ</t>
  </si>
  <si>
    <t>ΑΚ283268</t>
  </si>
  <si>
    <t>820,9</t>
  </si>
  <si>
    <t>758-755-757-760-756-763-759-729</t>
  </si>
  <si>
    <t>ΚΑΤΣΟΤΟΥΡΧΗ</t>
  </si>
  <si>
    <t>ΑΓΓΕΛΙΚΗ-ΑΝΝΑ</t>
  </si>
  <si>
    <t>ΑΗ450291</t>
  </si>
  <si>
    <t>782-735-781-783-755-757-765-734-729-736-756-758-760-764-730-731-732-761-762-763-733</t>
  </si>
  <si>
    <t>ΜΠΑΛΑΤΣΟΥΚΑ</t>
  </si>
  <si>
    <t xml:space="preserve">ΕΛΕΝΗ </t>
  </si>
  <si>
    <t>ΑΖ782290</t>
  </si>
  <si>
    <t>728-738-736-740-742-744-745-746-747-748-749-750-751-752-754-755-756-757-758-759-760-761-762-763-764-765-766-770-771-772-773-774-775-776-778-779-780-781-782-783-784-785-786-790-794-795-797</t>
  </si>
  <si>
    <t>ΜΩΚΟΥ</t>
  </si>
  <si>
    <t>Χ472525</t>
  </si>
  <si>
    <t>819,8</t>
  </si>
  <si>
    <t>760-755-756-757-758-759-761-762-729-730-731-732-734-736-735-754-733-763-764-765-781-782-783</t>
  </si>
  <si>
    <t>ΚΟΥΤΡΟΥΜΠΑΝΟΣ</t>
  </si>
  <si>
    <t>ΑΗ011637</t>
  </si>
  <si>
    <t>819,4</t>
  </si>
  <si>
    <t>763-762-761-760-759-758-757-755-756-754-736-733-730-731-732-734-735-726-728-727</t>
  </si>
  <si>
    <t>MOKIA</t>
  </si>
  <si>
    <t>AGORITSA</t>
  </si>
  <si>
    <t>ATHANASIOS</t>
  </si>
  <si>
    <t>Χ892794</t>
  </si>
  <si>
    <t>770-761-730-731-734-735-736-738-754-755-756-757-759-760-762-763-764-765-768-767-776-782-783-758</t>
  </si>
  <si>
    <t>ΚΑΚΚΟΥ</t>
  </si>
  <si>
    <t>ΑΒ390191</t>
  </si>
  <si>
    <t>817,6</t>
  </si>
  <si>
    <t>725-726-727-728-729-730-731-732-733-734-735-736-737-738-739-740-741-742-744-745-746-747-748-749-750-751-752-753-754-755-756-757-758-759-760-761-762-763-764-765-766-767-768-769-770-771-772-773-774-775-776-778-777-779-780-781-782-783-784-785-786-787-788-789-790-791-792-793-794-795-796-797</t>
  </si>
  <si>
    <t>ΑΝ291494</t>
  </si>
  <si>
    <t>751-752-781-782-783-767-768-770-772-773-776-728-740-741-738-784-790-737-748-749-746-742-753-754-755-756-757-758-759-760-761-762-763-764-765-766-778-729-730-731-744</t>
  </si>
  <si>
    <t>Μαλανδρακης</t>
  </si>
  <si>
    <t>Γεωργιος</t>
  </si>
  <si>
    <t>Χρηστος</t>
  </si>
  <si>
    <t>ΑΒ489256</t>
  </si>
  <si>
    <t>817,5</t>
  </si>
  <si>
    <t>794-785-795-742-771-772-773-775-777-784-769-767-753-751-752-746-747-748-744-745-749-750-797-796-793-792-791-790-776-781-782-783-786-760-764-762-763-765-768-770-754-755-756-757-758-759-733-734-735-736-737-738-739-725-732-727-729-728-730-731-774-778-779-780-788-787-789</t>
  </si>
  <si>
    <t>ΜΑΡΚΟΣ</t>
  </si>
  <si>
    <t>ΤΑΞΙΑΡΧΗΣ</t>
  </si>
  <si>
    <t>ΑΖ583391</t>
  </si>
  <si>
    <t>815,4</t>
  </si>
  <si>
    <t>733-754-736-755-756-758-757-730-760-759-761-762-763-765-764-782-783-726-729-731-732-734-735</t>
  </si>
  <si>
    <t>ΑΙ250920</t>
  </si>
  <si>
    <t>746-747-749-751-752-755-754-730-731-736-756-757-758-728-766-734-737-738-740-741-742-744-748-753-759-760-761-762-763-764-765-767-768-770-772-773-774-776-778-781-782-783-784-790-794</t>
  </si>
  <si>
    <t>ΚΑΙΟΠΟΥΛΟΥ</t>
  </si>
  <si>
    <t>ΑΖ854572</t>
  </si>
  <si>
    <t>746-747-745-750-748-749-760-765-764-757-758-761-762-730-729-756-754-755-766-778-774-789-788-780-779-775-786-796-726-751-752-734-735-736-782-783-733-781-794-795-744-742-784-785-793-773-771-763-790-776-727-728-740-753-741-791-797-767-738-770-725-737-739-777-769-768</t>
  </si>
  <si>
    <t>ΜΠΛΑΝΑ</t>
  </si>
  <si>
    <t>ΜΑΡΙΑ- ΚΑΛΛΙΟΠΗ</t>
  </si>
  <si>
    <t>ΑΙ633574</t>
  </si>
  <si>
    <t>814,3</t>
  </si>
  <si>
    <t>736-734-782-739-760-756-754-757-755-758-761-763-764-765-783-732-733-730-731-759</t>
  </si>
  <si>
    <t>ΣΕΒΑΣΤΑΚΗ</t>
  </si>
  <si>
    <t>ΑΝ402763</t>
  </si>
  <si>
    <t>812,2</t>
  </si>
  <si>
    <t>758-757-763-759-754-755-756-761-762-764-765-760-742-744-729-730-731-732-733-734-735-736</t>
  </si>
  <si>
    <t>ΣΚΥΛΙΤΣΗ</t>
  </si>
  <si>
    <t>ΑΡΓΥΡΟΥΛΑ</t>
  </si>
  <si>
    <t>ΑΒ249571</t>
  </si>
  <si>
    <t>811,4</t>
  </si>
  <si>
    <t>758-763-760-730-764-765-731-756-755-736-757-754-761-762-734-781-782-759</t>
  </si>
  <si>
    <t>ΧΑΤΖΗΧΑΡΑΛΑΜΠΙΔΟΥ</t>
  </si>
  <si>
    <t>ΑΙ166850</t>
  </si>
  <si>
    <t>749-746-748-755-766-730</t>
  </si>
  <si>
    <t>ΑΝΔΡΟΥΛΑΚΗ</t>
  </si>
  <si>
    <t>ΣΩΦΡΟΝΙΟΣ</t>
  </si>
  <si>
    <t>ΑΗ013607</t>
  </si>
  <si>
    <t>757-760-755-764-765-756-758-759-761-762-754-763-730-731-736</t>
  </si>
  <si>
    <t>ΣΟΥΛΤΑΝΗΣ</t>
  </si>
  <si>
    <t>ΑΖ721075</t>
  </si>
  <si>
    <t>725-758-729-737-738-742-744-741-753-766-752-767-768-771-769-770-772-773-774-775-778-779-780-784-786-777-782-785-727-728-726-730-731-732-733-739-735-760-751-757-756-755-754-759-761-762-763-764-765-781-776-783-734-745-746-747-748-749-750-736-740</t>
  </si>
  <si>
    <t>ΑΣΩΝΙΤΟΥ</t>
  </si>
  <si>
    <t>ΑΗ491902</t>
  </si>
  <si>
    <t>756-764-755-765-758-757</t>
  </si>
  <si>
    <t>ΚΥΡΙΑΚΑΚΟΥ</t>
  </si>
  <si>
    <t>Χ164684</t>
  </si>
  <si>
    <t>805,7</t>
  </si>
  <si>
    <t>760-764-765-759-757-763-754-762-761-758-756-755-730-739-734-736-732-733-735-731-729</t>
  </si>
  <si>
    <t>ΜΟΝΙΟΥ</t>
  </si>
  <si>
    <t>ΑΒ652706</t>
  </si>
  <si>
    <t>796-729-730-731-732-733-734-735-736-755-756-757-758-759-760-761-762-763-764-765-781-782-783-784-794-795</t>
  </si>
  <si>
    <t>ΑΒ410948</t>
  </si>
  <si>
    <t>804,4</t>
  </si>
  <si>
    <t>749-745-746-747-748-750-751-725-727-752-767-768-769-770-776-777-781-782-783-728-729-730-731-732-733-734-735-784-790-792-793-794-761-762-763-764-765-726-736-738-740-741-742-744-753-754-755-774-775-779-780-785-786-787-766</t>
  </si>
  <si>
    <t>ΚΡΑΜΠΗ</t>
  </si>
  <si>
    <t>ΑΒ061406</t>
  </si>
  <si>
    <t>754-760-761-758-755-756-757-730-736-765-731-732-734-759-762-763-764-782-781-783-738</t>
  </si>
  <si>
    <t>ΚΑΖΑΛΑ</t>
  </si>
  <si>
    <t>ΑΛΕΞΑΝΔΡΑ ΜΑΡΙΑ</t>
  </si>
  <si>
    <t>ΑΗ500522</t>
  </si>
  <si>
    <t>763-756-754-758-736-757-760-730-755-762-764-765-759</t>
  </si>
  <si>
    <t>ΠΕΙΒΑΝΗ</t>
  </si>
  <si>
    <t>ΑΚ139196</t>
  </si>
  <si>
    <t>800,5</t>
  </si>
  <si>
    <t>732-760-730-758-763-757-756-755-762-761-736-754-765</t>
  </si>
  <si>
    <t>ΣΟΥΓΚΑ</t>
  </si>
  <si>
    <t>ΑΓΑΘΗ</t>
  </si>
  <si>
    <t>ΑΒ412361</t>
  </si>
  <si>
    <t>798,9</t>
  </si>
  <si>
    <t>752-751-744-742-794-784-773-772-728-746-747-748-749-770-766-767-768-776-790-753-740-738-741-778-730-731-734-736-754-755-756-757-758-759-760-761-762-763-764-765-781-782-783</t>
  </si>
  <si>
    <t>ΜΑΡΙΑ ΕΛΕΝΗ</t>
  </si>
  <si>
    <t>Χ068314</t>
  </si>
  <si>
    <t>797,8</t>
  </si>
  <si>
    <t>746-749-745-747-748-750-732-762-729-760-754-756-763-730-731-733-757-759-758-764-765-755-761-736-735-781-783-782</t>
  </si>
  <si>
    <t>ΜΠΕΛΕΤΣΙΩΤΗ</t>
  </si>
  <si>
    <t>ΑΒ104327</t>
  </si>
  <si>
    <t>754-758-736-765-756-730-755-760-757-759-763-762-764-731-761</t>
  </si>
  <si>
    <t>ΠΑΠΑΡΗ</t>
  </si>
  <si>
    <t>Π154044</t>
  </si>
  <si>
    <t>741-745-746-747-748-749-750-755-760-761-762-763-764-765-775</t>
  </si>
  <si>
    <t>ΑΑ432202</t>
  </si>
  <si>
    <t>725-729-730-731-732-733-734-735-736-745-746-747-748-749-750-754-755-756-757-758-759-760-761-762-763-764-765-770-776-781-783</t>
  </si>
  <si>
    <t>ΑΒΡΑΜΠΟΥ</t>
  </si>
  <si>
    <t>ΑΕ722686</t>
  </si>
  <si>
    <t>790,1</t>
  </si>
  <si>
    <t>790-770-776-739-738-787-788-727-728-753-767-768-777-745-746-747-748-749-750-751-752-792-793-781-782-783-725-726-729-730-731-732-733-734-735-736-754-755-756-757-758-759-760-761-762-763-764-765-766-769-740-741-737-797-791-786-794-795-784-785-771-772-773-778-775-742-744-789-796-779-780-774</t>
  </si>
  <si>
    <t>ΑΒ353655</t>
  </si>
  <si>
    <t>789,9</t>
  </si>
  <si>
    <t>749-748-747-746-753-741-742-744-772-773-784-794-776-770-768-767-728-790-738-740-764-765-757-759-760-761-762-730-731-755-756-754-781-782-783-734-736</t>
  </si>
  <si>
    <t>ΖΑΧΑΡΙΑΚΗΣ</t>
  </si>
  <si>
    <t>754-755-756-757-758-759-760-761-762-763-764-765-729-730-731-732-733-735-736-781-782-783-742-744-795-796-784-785-772-773-746-747-748-749-750-727-728-740-769-770-768-767-792-751-752</t>
  </si>
  <si>
    <t>ΠΑΠΑΓΙΑΝΝΟΠΟΥΛΟΥ</t>
  </si>
  <si>
    <t>ΑΒ652982</t>
  </si>
  <si>
    <t>737-754-736-758-755-756-757-760-765-782-730-759-761-762-763-764-783-734-753-781-790-770-776-749-746-747-748-752-767-768-794-784-772-773-742-744-751</t>
  </si>
  <si>
    <t>ΚΑΣΣΑΡΑ</t>
  </si>
  <si>
    <t>ΑΙ218068</t>
  </si>
  <si>
    <t>740-727-728-733-734-735-736-729-730-731-732-756-757-758-759-760-761-762-763-764-765-754-755-781-783</t>
  </si>
  <si>
    <t>ΔΗΜΗΤΣΑΝΤΗ</t>
  </si>
  <si>
    <t>Σ636917</t>
  </si>
  <si>
    <t>784,8</t>
  </si>
  <si>
    <t>729-732-754-755-756-757-758-759-760-761-762-763-764-765</t>
  </si>
  <si>
    <t>ΚΑΡΑΜΟΥΣΑΛΗ</t>
  </si>
  <si>
    <t>ΑΖ026762</t>
  </si>
  <si>
    <t>760-755-756-757-758-759-761-763-764-765-762-732-729-735-781-782-783-736-733-726-730-731-734-769-777</t>
  </si>
  <si>
    <t>ΖΑΛΟΥΜΗ</t>
  </si>
  <si>
    <t>ΑΒ799007</t>
  </si>
  <si>
    <t>728-730-731-734-736-738-740-742-744-746-747-748-749-751-752-753-754-755-756-758-759-760-761-762-763-764-765-770-772-773-776-781-782-783-784-794</t>
  </si>
  <si>
    <t>ΜΠΑΙΡΑΜΟΓΛΟΥ</t>
  </si>
  <si>
    <t>ΤΖΟΣΚΟΥΝ</t>
  </si>
  <si>
    <t>ΝΕΖΑΤΗ</t>
  </si>
  <si>
    <t>ΑΖ911371</t>
  </si>
  <si>
    <t>737-726-729-730-731-732-733-734-735-736-753-754-755-756-757-758-759-760-761-762-763-764-765-745-746-747-748-749-750</t>
  </si>
  <si>
    <t>ΑΗ573340</t>
  </si>
  <si>
    <t>754-755-756-757-758-759-760-761-762-764-763-765-729-730-731-732-733-734-735-736</t>
  </si>
  <si>
    <t>ΓΑΛΑΝΟΠΟΥΛΟΥ</t>
  </si>
  <si>
    <t>ΑΖ716884</t>
  </si>
  <si>
    <t>754-758-736-731-764-765-760-761-733-730-755-756-757-763-729-783-781-732-782-762-759-735-726-740-728-727-742-744-771-766-772-773-780-779-784-789-785-794-795-787-788-778-775-738-777</t>
  </si>
  <si>
    <t>ΑΝΓΚΕΛΟΒΑ</t>
  </si>
  <si>
    <t>ΖΙΝΑ</t>
  </si>
  <si>
    <t>ΜΛΑΝΤΕΝ</t>
  </si>
  <si>
    <t>ΑΝ247755</t>
  </si>
  <si>
    <t>727-728-774-786-787-788-789-725-739-740-726-729-730-731-732-733-734-735-736-754-755-756-757-758-759-760-761-762-763-764-765-781-782-783-737-738-741-742</t>
  </si>
  <si>
    <t>ΜΕΚΡΑ</t>
  </si>
  <si>
    <t>ΑΕ791480</t>
  </si>
  <si>
    <t>793-792-749-746-748-747-745-750-754-755-756-757-758-759-760-761-762-763-764-765-781-782-783-790-784-776-770-771-772-773-742-744-726-729-730-731-732-733-734-735-736-727-740-751-752-753-767-768-769-794-777-738-725</t>
  </si>
  <si>
    <t>ΤΑΞΑΡΗ</t>
  </si>
  <si>
    <t>ΑΑ326176</t>
  </si>
  <si>
    <t>728-730-736-754-755-756-757-758-749-774-779-780-782-794-790-731-734-737-738-741-742-744-746-747-748-751-752-753-760-761-764-762-763-765-766-767-768-770</t>
  </si>
  <si>
    <t>ΑΒ071489</t>
  </si>
  <si>
    <t>727-728-755-760-764-765-756-757</t>
  </si>
  <si>
    <t>ΚΑΝΕΛΛΑ</t>
  </si>
  <si>
    <t>ΑΕ238938</t>
  </si>
  <si>
    <t>728-740-754-752-727-751-730-736-755-758</t>
  </si>
  <si>
    <t>ΜΠΑΝΤΡΑ</t>
  </si>
  <si>
    <t>ΑΖ285554</t>
  </si>
  <si>
    <t>764,8</t>
  </si>
  <si>
    <t>748-749-770-776-783-790-728-730-731-734-736-737-738-740-741-742-744-746-747-751-752-753-754-755-756-757-758-759-760-761-762-763-764-765-766-767-768-772-773-774-778-781-782-784-794</t>
  </si>
  <si>
    <t>ΚΟΥΡΟΥ</t>
  </si>
  <si>
    <t>ΑΗ476499</t>
  </si>
  <si>
    <t>735-736-781-773-760-729-757-759-761-758-762-763-764-765-732-756-755-754-730-733-782</t>
  </si>
  <si>
    <t>ΣΤΑΘΑΚΟΠΟΥΛΟΥ</t>
  </si>
  <si>
    <t>ΑΖ702515</t>
  </si>
  <si>
    <t>757-756-732-760-754-762-759-761-758-730-731-733-734-729-735-736-764-765-763-755</t>
  </si>
  <si>
    <t>ΨΑΡΡΟΥ</t>
  </si>
  <si>
    <t>ΑΙ528930</t>
  </si>
  <si>
    <t>760-765-754-758-757-756-755-736-730-731-782-764-762-761-763</t>
  </si>
  <si>
    <t>ΛΩΛΗΣ</t>
  </si>
  <si>
    <t>ΑΗ101201</t>
  </si>
  <si>
    <t>758,2</t>
  </si>
  <si>
    <t>729-732-762-733-736-758-756-757-763-760-761-755-764-765-759-754-782-735-783-730</t>
  </si>
  <si>
    <t>ΚΑΡΑΝΤΖΟΥΛΗΣ</t>
  </si>
  <si>
    <t>Χ789084</t>
  </si>
  <si>
    <t>726-736-734-754-755-756-757-758-760-761-729-730-731-732-733-735-759-762-763-764-765-781-782-783</t>
  </si>
  <si>
    <t>ΕΛΕΟΝΩΡΑ</t>
  </si>
  <si>
    <t>ΔΗΜΗΤΡΙΣ</t>
  </si>
  <si>
    <t>ΑΚ771204</t>
  </si>
  <si>
    <t>732-736-754-758-755-756-757-760-761-762-763-765-775-730-734-733-759-731-729</t>
  </si>
  <si>
    <t>ΓΚΑΝΤΟΥΝΑΣ</t>
  </si>
  <si>
    <t>ΑΙ283102</t>
  </si>
  <si>
    <t>770-771-767-768-776-725-726-727-728-729-730-731-732-733-734-735-736-737-739-740-741-742-744-745-746-747-748-749-750-751-752-753-754-755-756-757-758-759-760-761-762-763-764-765-766-769-772-773-774-775-777-778-779-780-781-782-783-784-785-786-787-788-789-790-791-792-793-794-795-796-797</t>
  </si>
  <si>
    <t>ΣΩΤΗΡΟΠΟΥΛΟΥ</t>
  </si>
  <si>
    <t>Φ013660</t>
  </si>
  <si>
    <t>753,8</t>
  </si>
  <si>
    <t>726-729-730-731-732-733-735-736-742-744-745-754-755-757-758-759-760-761-762-764-783-781</t>
  </si>
  <si>
    <t>ΛΑΔΑ</t>
  </si>
  <si>
    <t>ΑΒ788915</t>
  </si>
  <si>
    <t>765-764-760-736-755-758</t>
  </si>
  <si>
    <t>ΓΕΩΡΓΑΡΑΚΗ</t>
  </si>
  <si>
    <t>ΑΒ793717</t>
  </si>
  <si>
    <t>749,4</t>
  </si>
  <si>
    <t>777-740-728-727-736-731-734-756-754-755-758-757-759-760-761-762-763-764-765-769-782-781-783-751-752-746-747-748-749-750-745-733-725-726-729-730-732-735-742-744-784-785-739-738-737-753-766-771-770-767-768-772-773-774-775-776-778-779-780-786-787-788-789-790-791-792-793-794-795-796-797</t>
  </si>
  <si>
    <t>ΑΜ775701</t>
  </si>
  <si>
    <t>726-729-730-731-754-755-756-757-758-759-760-761-762-763-764-765-769-790-777-781-732-733-734-738-740-745-746-747-748-749-750</t>
  </si>
  <si>
    <t>ΣΑΡΑΝΤΑΥΓΑΣ</t>
  </si>
  <si>
    <t>ΑΙ233419</t>
  </si>
  <si>
    <t>666,6</t>
  </si>
  <si>
    <t>745,6</t>
  </si>
  <si>
    <t>734-754-755-756-758-757-759-760-761-762-763-764-765-782-783-735-736-733-730-729-731-732-728-749-746-747</t>
  </si>
  <si>
    <t>ΧΑΡΙΤΩΝΙΔΗΣ</t>
  </si>
  <si>
    <t>ΝΙΚΟΣ</t>
  </si>
  <si>
    <t>ΑΖ562960</t>
  </si>
  <si>
    <t>689,7</t>
  </si>
  <si>
    <t>739,7</t>
  </si>
  <si>
    <t>755-758-756-764-765-763-761-760-730-731-789</t>
  </si>
  <si>
    <t>ΑΜ179097</t>
  </si>
  <si>
    <t>782-736-764-765-783-735-734-781-756-755-754-757-726-758-762-763-760-761-759-777-729-730-731-732-733</t>
  </si>
  <si>
    <t>ΑΚ392241</t>
  </si>
  <si>
    <t>751-752-767-768-778-777-779-780-786-789-787-788-775-783-758-757-756-755-754-759-760-794-736-737-745-744-728-730-774-766-781-782-746-747-753-749-750-796-792-793-738-742-770</t>
  </si>
  <si>
    <t>ΣΟΥΛΟΥΠΟΓΛΟΥ</t>
  </si>
  <si>
    <t>ΑΒ189080</t>
  </si>
  <si>
    <t>674,3</t>
  </si>
  <si>
    <t>730,3</t>
  </si>
  <si>
    <t>754-760-744-794-758-736-757-755-742-782-763-756</t>
  </si>
  <si>
    <t>Φ114350</t>
  </si>
  <si>
    <t>653,4</t>
  </si>
  <si>
    <t>723,4</t>
  </si>
  <si>
    <t>734-757-758-763-761-764-765-730-731-736-754-755-756-759-760-762-781-782-729-732-733-735</t>
  </si>
  <si>
    <t>ΖΗΣΙΜΟΠΟΥΛΟΥ</t>
  </si>
  <si>
    <t>ΕΥΣΤΑΘΙΑ-ΝΕΚΤΑΡΙΑ</t>
  </si>
  <si>
    <t>ΑΚ557088</t>
  </si>
  <si>
    <t>726-732-756-757-758-759-760-761-762-763-764-765-729-730-731-782-783-781-790-733-735-736-734-755-754-738-728-727-725-740-742-744-741-745-746-747-748-749-750-751-752-753-769-770-771-776-777-772-773-784-767-768-794-792-793</t>
  </si>
  <si>
    <t>ΜΠΑΤΣΙΛΑΣ</t>
  </si>
  <si>
    <t>ΘΕΟΔΩΡΟΣ ΘΕΟΔΟΣΙΟΣ</t>
  </si>
  <si>
    <t>ΑΚ404212</t>
  </si>
  <si>
    <t>712,8</t>
  </si>
  <si>
    <t>770-767-768-776-777-741-745-746-747-748-749-750-751-752-792-793-794-795-729-730-731-732-733-734-735-736-742-744-753-754-755-756-757-758-759-760-761-762-763-764-769-772-773-774-775-782-783-790-796-797-791-787-788-789-778-779-780-781-784-785-786-725-726-727-728-737-738-739-740</t>
  </si>
  <si>
    <t>ΑΕ232854</t>
  </si>
  <si>
    <t>728-756-758-755-749-794-742-744</t>
  </si>
  <si>
    <t>ΜΑΓΚΟΣ</t>
  </si>
  <si>
    <t>ΧΡΙΣΤΟΔΟΥΛΟΣ</t>
  </si>
  <si>
    <t>ΑΚ591160</t>
  </si>
  <si>
    <t>731-730-755-758-759-760-761-762-763-764-782-783-754-772-773</t>
  </si>
  <si>
    <t>ΘΩΜΑΙΔΗΣ</t>
  </si>
  <si>
    <t>ΕΥΑΓΓΕΛΟΣ - ΕΚΤΩΡΑΣ</t>
  </si>
  <si>
    <t>ΙΟΡΔΑΝΗΣ</t>
  </si>
  <si>
    <t>ΑΜ491472</t>
  </si>
  <si>
    <t>600,6</t>
  </si>
  <si>
    <t>699,6</t>
  </si>
  <si>
    <t>760-763-732-729-730-731-754-755-756-757-758-759-761-762-738-764</t>
  </si>
  <si>
    <t>ΤΣΟΛΑΣ</t>
  </si>
  <si>
    <t>Χ362796</t>
  </si>
  <si>
    <t>752-751-767-768-770-766-725-775-776-728-727-739-741-740-791-750-749-748-747-746-745-792-793-738-734-733-735-736-726-729-730-731-732-754-760-755-761-756-762-757-763-758-764-759-765-782-783-781</t>
  </si>
  <si>
    <t>ΛΕΩΝΙΔΑ</t>
  </si>
  <si>
    <t>Σ584201</t>
  </si>
  <si>
    <t>726-729-730-731-732-733-734-735-736-754-755-756-757-758-759-760-761-762-763-764-765-781-782-783-777</t>
  </si>
  <si>
    <t>ΤΖΟΥΜΑΚΑΣ</t>
  </si>
  <si>
    <t>ΑΙ069109</t>
  </si>
  <si>
    <t>690,8</t>
  </si>
  <si>
    <t>726-729-730-731-732-733-734-735-738-751-752-754-755-756-757-758-759-760-761-762-763-764-765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</si>
  <si>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</si>
  <si>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</si>
  <si>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</si>
  <si>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</si>
  <si>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</si>
  <si>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</si>
  <si>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</si>
  <si>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</si>
  <si>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</si>
  <si>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</si>
  <si>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</si>
  <si>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</si>
  <si>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</si>
  <si>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</si>
  <si>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 (ΑΦΑΙΡΟΥΜΕΝΗΣ ΤΗΣ ΕΙΔΙΚΗΣ ΕΜΠ.)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</si>
  <si>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</si>
  <si>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</si>
  <si>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</si>
  <si>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</si>
  <si>
    <t>20:ΑΡΙΘΜΟΣ ΜΗΝΩΝ ΕΙΔΙΚΗΣ ΕΜΠΕΙΡΙΑΣ</t>
  </si>
  <si>
    <t>21:ΜΟΝΑΔΕΣ ΓΙΑ ΤΗΝ ΕΙΔΙΚΗ ΕΜΠΕΙΡΙΑ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</si>
</sst>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015"/>
  <sheetViews>
    <sheetView tabSelected="1" workbookViewId="0"/>
  </sheetViews>
  <sheetFormatPr defaultRowHeight="15" x14ac:dyDescent="0.25"/>
  <sheetData>
    <row r="1" spans="1:29" x14ac:dyDescent="0.25">
      <c r="A1" t="s">
        <v>0</v>
      </c>
    </row>
    <row r="2" spans="1:29" x14ac:dyDescent="0.25">
      <c r="A2" t="s">
        <v>1</v>
      </c>
    </row>
    <row r="3" spans="1:29" x14ac:dyDescent="0.25">
      <c r="A3" t="s">
        <v>2</v>
      </c>
    </row>
    <row r="4" spans="1:29" x14ac:dyDescent="0.25">
      <c r="A4" t="s">
        <v>3</v>
      </c>
    </row>
    <row r="5" spans="1:29" x14ac:dyDescent="0.25">
      <c r="A5" t="s">
        <v>4</v>
      </c>
    </row>
    <row r="7" spans="1:29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>
        <v>20</v>
      </c>
      <c r="AB7">
        <v>21</v>
      </c>
      <c r="AC7" t="s">
        <v>12</v>
      </c>
    </row>
    <row r="8" spans="1:29" x14ac:dyDescent="0.25">
      <c r="A8">
        <v>1</v>
      </c>
      <c r="B8">
        <v>1746</v>
      </c>
      <c r="C8" t="s">
        <v>13</v>
      </c>
      <c r="D8" t="s">
        <v>14</v>
      </c>
      <c r="E8" t="s">
        <v>15</v>
      </c>
      <c r="F8" t="s">
        <v>16</v>
      </c>
      <c r="G8" t="str">
        <f>"201510002391"</f>
        <v>201510002391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30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>
        <v>0</v>
      </c>
      <c r="AB8">
        <v>0</v>
      </c>
      <c r="AC8" t="s">
        <v>18</v>
      </c>
    </row>
    <row r="9" spans="1:29" x14ac:dyDescent="0.25">
      <c r="H9" t="s">
        <v>19</v>
      </c>
    </row>
    <row r="10" spans="1:29" x14ac:dyDescent="0.25">
      <c r="A10">
        <v>2</v>
      </c>
      <c r="B10">
        <v>4340</v>
      </c>
      <c r="C10" t="s">
        <v>20</v>
      </c>
      <c r="D10" t="s">
        <v>21</v>
      </c>
      <c r="E10" t="s">
        <v>22</v>
      </c>
      <c r="F10" t="s">
        <v>23</v>
      </c>
      <c r="G10" t="str">
        <f>"00479200"</f>
        <v>00479200</v>
      </c>
      <c r="H10" t="s">
        <v>17</v>
      </c>
      <c r="I10">
        <v>0</v>
      </c>
      <c r="J10">
        <v>0</v>
      </c>
      <c r="K10">
        <v>0</v>
      </c>
      <c r="L10">
        <v>0</v>
      </c>
      <c r="M10">
        <v>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>
        <v>0</v>
      </c>
      <c r="AB10">
        <v>0</v>
      </c>
      <c r="AC10" t="s">
        <v>18</v>
      </c>
    </row>
    <row r="11" spans="1:29" x14ac:dyDescent="0.25">
      <c r="H11" t="s">
        <v>24</v>
      </c>
    </row>
    <row r="12" spans="1:29" x14ac:dyDescent="0.25">
      <c r="A12">
        <v>3</v>
      </c>
      <c r="B12">
        <v>5026</v>
      </c>
      <c r="C12" t="s">
        <v>25</v>
      </c>
      <c r="D12" t="s">
        <v>26</v>
      </c>
      <c r="E12" t="s">
        <v>27</v>
      </c>
      <c r="F12" t="s">
        <v>28</v>
      </c>
      <c r="G12" t="str">
        <f>"201511026540"</f>
        <v>201511026540</v>
      </c>
      <c r="H12" t="s">
        <v>29</v>
      </c>
      <c r="I12">
        <v>0</v>
      </c>
      <c r="J12">
        <v>0</v>
      </c>
      <c r="K12">
        <v>0</v>
      </c>
      <c r="L12">
        <v>0</v>
      </c>
      <c r="M12">
        <v>0</v>
      </c>
      <c r="N12">
        <v>30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0</v>
      </c>
      <c r="AB12">
        <v>0</v>
      </c>
      <c r="AC12" t="s">
        <v>30</v>
      </c>
    </row>
    <row r="13" spans="1:29" x14ac:dyDescent="0.25">
      <c r="H13" t="s">
        <v>31</v>
      </c>
    </row>
    <row r="14" spans="1:29" x14ac:dyDescent="0.25">
      <c r="A14">
        <v>4</v>
      </c>
      <c r="B14">
        <v>4476</v>
      </c>
      <c r="C14" t="s">
        <v>32</v>
      </c>
      <c r="D14" t="s">
        <v>33</v>
      </c>
      <c r="E14" t="s">
        <v>34</v>
      </c>
      <c r="F14" t="s">
        <v>35</v>
      </c>
      <c r="G14" t="str">
        <f>"201511031945"</f>
        <v>201511031945</v>
      </c>
      <c r="H14">
        <v>792</v>
      </c>
      <c r="I14">
        <v>0</v>
      </c>
      <c r="J14">
        <v>0</v>
      </c>
      <c r="K14">
        <v>0</v>
      </c>
      <c r="L14">
        <v>0</v>
      </c>
      <c r="M14">
        <v>0</v>
      </c>
      <c r="N14">
        <v>30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80</v>
      </c>
      <c r="W14">
        <v>560</v>
      </c>
      <c r="X14">
        <v>0</v>
      </c>
      <c r="Z14">
        <v>0</v>
      </c>
      <c r="AA14">
        <v>2</v>
      </c>
      <c r="AB14">
        <v>40</v>
      </c>
      <c r="AC14">
        <v>1422</v>
      </c>
    </row>
    <row r="15" spans="1:29" x14ac:dyDescent="0.25">
      <c r="H15" t="s">
        <v>36</v>
      </c>
    </row>
    <row r="16" spans="1:29" x14ac:dyDescent="0.25">
      <c r="A16">
        <v>5</v>
      </c>
      <c r="B16">
        <v>5577</v>
      </c>
      <c r="C16" t="s">
        <v>37</v>
      </c>
      <c r="D16" t="s">
        <v>38</v>
      </c>
      <c r="E16" t="s">
        <v>34</v>
      </c>
      <c r="F16" t="s">
        <v>39</v>
      </c>
      <c r="G16" t="str">
        <f>"201511032331"</f>
        <v>201511032331</v>
      </c>
      <c r="H16" t="s">
        <v>40</v>
      </c>
      <c r="I16">
        <v>0</v>
      </c>
      <c r="J16">
        <v>0</v>
      </c>
      <c r="K16">
        <v>0</v>
      </c>
      <c r="L16">
        <v>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0</v>
      </c>
      <c r="AB16">
        <v>0</v>
      </c>
      <c r="AC16" t="s">
        <v>41</v>
      </c>
    </row>
    <row r="17" spans="1:29" x14ac:dyDescent="0.25">
      <c r="H17" t="s">
        <v>42</v>
      </c>
    </row>
    <row r="18" spans="1:29" x14ac:dyDescent="0.25">
      <c r="A18">
        <v>6</v>
      </c>
      <c r="B18">
        <v>3320</v>
      </c>
      <c r="C18" t="s">
        <v>43</v>
      </c>
      <c r="D18" t="s">
        <v>44</v>
      </c>
      <c r="E18" t="s">
        <v>15</v>
      </c>
      <c r="F18" t="s">
        <v>45</v>
      </c>
      <c r="G18" t="str">
        <f>"201103000299"</f>
        <v>201103000299</v>
      </c>
      <c r="H18" t="s">
        <v>40</v>
      </c>
      <c r="I18">
        <v>0</v>
      </c>
      <c r="J18">
        <v>0</v>
      </c>
      <c r="K18">
        <v>0</v>
      </c>
      <c r="L18">
        <v>0</v>
      </c>
      <c r="M18">
        <v>0</v>
      </c>
      <c r="N18">
        <v>30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0</v>
      </c>
      <c r="AB18">
        <v>0</v>
      </c>
      <c r="AC18" t="s">
        <v>41</v>
      </c>
    </row>
    <row r="19" spans="1:29" x14ac:dyDescent="0.25">
      <c r="H19" t="s">
        <v>46</v>
      </c>
    </row>
    <row r="20" spans="1:29" x14ac:dyDescent="0.25">
      <c r="A20">
        <v>7</v>
      </c>
      <c r="B20">
        <v>3147</v>
      </c>
      <c r="C20" t="s">
        <v>47</v>
      </c>
      <c r="D20" t="s">
        <v>48</v>
      </c>
      <c r="E20" t="s">
        <v>49</v>
      </c>
      <c r="F20" t="s">
        <v>50</v>
      </c>
      <c r="G20" t="str">
        <f>"00041367"</f>
        <v>00041367</v>
      </c>
      <c r="H20" t="s">
        <v>40</v>
      </c>
      <c r="I20">
        <v>0</v>
      </c>
      <c r="J20">
        <v>0</v>
      </c>
      <c r="K20">
        <v>0</v>
      </c>
      <c r="L20">
        <v>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0</v>
      </c>
      <c r="AB20">
        <v>0</v>
      </c>
      <c r="AC20" t="s">
        <v>41</v>
      </c>
    </row>
    <row r="21" spans="1:29" x14ac:dyDescent="0.25">
      <c r="H21" t="s">
        <v>51</v>
      </c>
    </row>
    <row r="22" spans="1:29" x14ac:dyDescent="0.25">
      <c r="A22">
        <v>8</v>
      </c>
      <c r="B22">
        <v>4267</v>
      </c>
      <c r="C22" t="s">
        <v>52</v>
      </c>
      <c r="D22" t="s">
        <v>53</v>
      </c>
      <c r="E22" t="s">
        <v>22</v>
      </c>
      <c r="F22" t="s">
        <v>54</v>
      </c>
      <c r="G22" t="str">
        <f>"201511021899"</f>
        <v>201511021899</v>
      </c>
      <c r="H22" t="s">
        <v>55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0</v>
      </c>
      <c r="AB22">
        <v>0</v>
      </c>
      <c r="AC22" t="s">
        <v>56</v>
      </c>
    </row>
    <row r="23" spans="1:29" x14ac:dyDescent="0.25">
      <c r="H23" t="s">
        <v>57</v>
      </c>
    </row>
    <row r="24" spans="1:29" x14ac:dyDescent="0.25">
      <c r="A24">
        <v>9</v>
      </c>
      <c r="B24">
        <v>6585</v>
      </c>
      <c r="C24" t="s">
        <v>58</v>
      </c>
      <c r="D24" t="s">
        <v>14</v>
      </c>
      <c r="E24" t="s">
        <v>59</v>
      </c>
      <c r="F24" t="s">
        <v>60</v>
      </c>
      <c r="G24" t="str">
        <f>"201511031576"</f>
        <v>201511031576</v>
      </c>
      <c r="H24" t="s">
        <v>61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0</v>
      </c>
      <c r="AB24">
        <v>0</v>
      </c>
      <c r="AC24" t="s">
        <v>62</v>
      </c>
    </row>
    <row r="25" spans="1:29" x14ac:dyDescent="0.25">
      <c r="H25" t="s">
        <v>63</v>
      </c>
    </row>
    <row r="26" spans="1:29" x14ac:dyDescent="0.25">
      <c r="A26">
        <v>10</v>
      </c>
      <c r="B26">
        <v>4895</v>
      </c>
      <c r="C26" t="s">
        <v>64</v>
      </c>
      <c r="D26" t="s">
        <v>65</v>
      </c>
      <c r="E26" t="s">
        <v>27</v>
      </c>
      <c r="F26" t="s">
        <v>66</v>
      </c>
      <c r="G26" t="str">
        <f>"201511028997"</f>
        <v>201511028997</v>
      </c>
      <c r="H26" t="s">
        <v>67</v>
      </c>
      <c r="I26">
        <v>0</v>
      </c>
      <c r="J26">
        <v>0</v>
      </c>
      <c r="K26">
        <v>0</v>
      </c>
      <c r="L26">
        <v>0</v>
      </c>
      <c r="M26">
        <v>0</v>
      </c>
      <c r="N26">
        <v>30</v>
      </c>
      <c r="O26">
        <v>30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71</v>
      </c>
      <c r="W26">
        <v>497</v>
      </c>
      <c r="X26">
        <v>0</v>
      </c>
      <c r="Z26">
        <v>0</v>
      </c>
      <c r="AA26">
        <v>0</v>
      </c>
      <c r="AB26">
        <v>0</v>
      </c>
      <c r="AC26" t="s">
        <v>68</v>
      </c>
    </row>
    <row r="27" spans="1:29" x14ac:dyDescent="0.25">
      <c r="H27" t="s">
        <v>69</v>
      </c>
    </row>
    <row r="28" spans="1:29" x14ac:dyDescent="0.25">
      <c r="A28">
        <v>11</v>
      </c>
      <c r="B28">
        <v>4341</v>
      </c>
      <c r="C28" t="s">
        <v>70</v>
      </c>
      <c r="D28" t="s">
        <v>71</v>
      </c>
      <c r="E28" t="s">
        <v>34</v>
      </c>
      <c r="F28" t="s">
        <v>72</v>
      </c>
      <c r="G28" t="str">
        <f>"00501624"</f>
        <v>00501624</v>
      </c>
      <c r="H28" t="s">
        <v>73</v>
      </c>
      <c r="I28">
        <v>0</v>
      </c>
      <c r="J28">
        <v>0</v>
      </c>
      <c r="K28">
        <v>0</v>
      </c>
      <c r="L28">
        <v>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0</v>
      </c>
      <c r="AB28">
        <v>0</v>
      </c>
      <c r="AC28" t="s">
        <v>74</v>
      </c>
    </row>
    <row r="29" spans="1:29" x14ac:dyDescent="0.25">
      <c r="H29" t="s">
        <v>75</v>
      </c>
    </row>
    <row r="30" spans="1:29" x14ac:dyDescent="0.25">
      <c r="A30">
        <v>12</v>
      </c>
      <c r="B30">
        <v>2541</v>
      </c>
      <c r="C30" t="s">
        <v>76</v>
      </c>
      <c r="D30" t="s">
        <v>77</v>
      </c>
      <c r="E30" t="s">
        <v>78</v>
      </c>
      <c r="F30" t="s">
        <v>79</v>
      </c>
      <c r="G30" t="str">
        <f>"201511012401"</f>
        <v>201511012401</v>
      </c>
      <c r="H30" t="s">
        <v>73</v>
      </c>
      <c r="I30">
        <v>0</v>
      </c>
      <c r="J30">
        <v>0</v>
      </c>
      <c r="K30">
        <v>0</v>
      </c>
      <c r="L30">
        <v>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0</v>
      </c>
      <c r="AB30">
        <v>0</v>
      </c>
      <c r="AC30" t="s">
        <v>74</v>
      </c>
    </row>
    <row r="31" spans="1:29" x14ac:dyDescent="0.25">
      <c r="H31" t="s">
        <v>80</v>
      </c>
    </row>
    <row r="32" spans="1:29" x14ac:dyDescent="0.25">
      <c r="A32">
        <v>13</v>
      </c>
      <c r="B32">
        <v>6730</v>
      </c>
      <c r="C32" t="s">
        <v>81</v>
      </c>
      <c r="D32" t="s">
        <v>33</v>
      </c>
      <c r="E32" t="s">
        <v>82</v>
      </c>
      <c r="F32" t="s">
        <v>83</v>
      </c>
      <c r="G32" t="str">
        <f>"201504000949"</f>
        <v>201504000949</v>
      </c>
      <c r="H32" t="s">
        <v>84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0</v>
      </c>
      <c r="AB32">
        <v>0</v>
      </c>
      <c r="AC32" t="s">
        <v>85</v>
      </c>
    </row>
    <row r="33" spans="1:29" x14ac:dyDescent="0.25">
      <c r="H33" t="s">
        <v>86</v>
      </c>
    </row>
    <row r="34" spans="1:29" x14ac:dyDescent="0.25">
      <c r="A34">
        <v>14</v>
      </c>
      <c r="B34">
        <v>5868</v>
      </c>
      <c r="C34" t="s">
        <v>87</v>
      </c>
      <c r="D34" t="s">
        <v>88</v>
      </c>
      <c r="E34" t="s">
        <v>89</v>
      </c>
      <c r="F34" t="s">
        <v>90</v>
      </c>
      <c r="G34" t="str">
        <f>"201511023666"</f>
        <v>201511023666</v>
      </c>
      <c r="H34" t="s">
        <v>84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0</v>
      </c>
      <c r="AB34">
        <v>0</v>
      </c>
      <c r="AC34" t="s">
        <v>85</v>
      </c>
    </row>
    <row r="35" spans="1:29" x14ac:dyDescent="0.25">
      <c r="H35" t="s">
        <v>91</v>
      </c>
    </row>
    <row r="36" spans="1:29" x14ac:dyDescent="0.25">
      <c r="A36">
        <v>15</v>
      </c>
      <c r="B36">
        <v>1696</v>
      </c>
      <c r="C36" t="s">
        <v>92</v>
      </c>
      <c r="D36" t="s">
        <v>93</v>
      </c>
      <c r="E36" t="s">
        <v>94</v>
      </c>
      <c r="F36" t="s">
        <v>95</v>
      </c>
      <c r="G36" t="str">
        <f>"00043992"</f>
        <v>00043992</v>
      </c>
      <c r="H36" t="s">
        <v>96</v>
      </c>
      <c r="I36">
        <v>0</v>
      </c>
      <c r="J36">
        <v>0</v>
      </c>
      <c r="K36">
        <v>0</v>
      </c>
      <c r="L36">
        <v>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77</v>
      </c>
      <c r="W36">
        <v>539</v>
      </c>
      <c r="X36">
        <v>0</v>
      </c>
      <c r="Z36">
        <v>0</v>
      </c>
      <c r="AA36">
        <v>0</v>
      </c>
      <c r="AB36">
        <v>0</v>
      </c>
      <c r="AC36" t="s">
        <v>97</v>
      </c>
    </row>
    <row r="37" spans="1:29" x14ac:dyDescent="0.25">
      <c r="H37" t="s">
        <v>98</v>
      </c>
    </row>
    <row r="38" spans="1:29" x14ac:dyDescent="0.25">
      <c r="A38">
        <v>16</v>
      </c>
      <c r="B38">
        <v>6099</v>
      </c>
      <c r="C38" t="s">
        <v>99</v>
      </c>
      <c r="D38" t="s">
        <v>100</v>
      </c>
      <c r="E38" t="s">
        <v>27</v>
      </c>
      <c r="F38" t="s">
        <v>101</v>
      </c>
      <c r="G38" t="str">
        <f>"201511026333"</f>
        <v>201511026333</v>
      </c>
      <c r="H38" t="s">
        <v>102</v>
      </c>
      <c r="I38">
        <v>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>
        <v>0</v>
      </c>
      <c r="AB38">
        <v>0</v>
      </c>
      <c r="AC38" t="s">
        <v>103</v>
      </c>
    </row>
    <row r="39" spans="1:29" x14ac:dyDescent="0.25">
      <c r="H39" t="s">
        <v>104</v>
      </c>
    </row>
    <row r="40" spans="1:29" x14ac:dyDescent="0.25">
      <c r="A40">
        <v>17</v>
      </c>
      <c r="B40">
        <v>2810</v>
      </c>
      <c r="C40" t="s">
        <v>105</v>
      </c>
      <c r="D40" t="s">
        <v>106</v>
      </c>
      <c r="E40" t="s">
        <v>27</v>
      </c>
      <c r="F40" t="s">
        <v>107</v>
      </c>
      <c r="G40" t="str">
        <f>"201511028582"</f>
        <v>201511028582</v>
      </c>
      <c r="H40" t="s">
        <v>102</v>
      </c>
      <c r="I40">
        <v>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0</v>
      </c>
      <c r="AB40">
        <v>0</v>
      </c>
      <c r="AC40" t="s">
        <v>103</v>
      </c>
    </row>
    <row r="41" spans="1:29" x14ac:dyDescent="0.25">
      <c r="H41" t="s">
        <v>108</v>
      </c>
    </row>
    <row r="42" spans="1:29" x14ac:dyDescent="0.25">
      <c r="A42">
        <v>18</v>
      </c>
      <c r="B42">
        <v>1949</v>
      </c>
      <c r="C42" t="s">
        <v>109</v>
      </c>
      <c r="D42" t="s">
        <v>110</v>
      </c>
      <c r="E42" t="s">
        <v>111</v>
      </c>
      <c r="F42" t="s">
        <v>112</v>
      </c>
      <c r="G42" t="str">
        <f>"200809000957"</f>
        <v>200809000957</v>
      </c>
      <c r="H42" t="s">
        <v>102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0</v>
      </c>
      <c r="AB42">
        <v>0</v>
      </c>
      <c r="AC42" t="s">
        <v>103</v>
      </c>
    </row>
    <row r="43" spans="1:29" x14ac:dyDescent="0.25">
      <c r="H43" t="s">
        <v>113</v>
      </c>
    </row>
    <row r="44" spans="1:29" x14ac:dyDescent="0.25">
      <c r="A44">
        <v>19</v>
      </c>
      <c r="B44">
        <v>3009</v>
      </c>
      <c r="C44" t="s">
        <v>114</v>
      </c>
      <c r="D44" t="s">
        <v>53</v>
      </c>
      <c r="E44" t="s">
        <v>115</v>
      </c>
      <c r="F44" t="s">
        <v>116</v>
      </c>
      <c r="G44" t="str">
        <f>"201511030010"</f>
        <v>201511030010</v>
      </c>
      <c r="H44" t="s">
        <v>102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0</v>
      </c>
      <c r="AB44">
        <v>0</v>
      </c>
      <c r="AC44" t="s">
        <v>103</v>
      </c>
    </row>
    <row r="45" spans="1:29" x14ac:dyDescent="0.25">
      <c r="H45" t="s">
        <v>117</v>
      </c>
    </row>
    <row r="46" spans="1:29" x14ac:dyDescent="0.25">
      <c r="A46">
        <v>20</v>
      </c>
      <c r="B46">
        <v>3741</v>
      </c>
      <c r="C46" t="s">
        <v>118</v>
      </c>
      <c r="D46" t="s">
        <v>119</v>
      </c>
      <c r="E46" t="s">
        <v>82</v>
      </c>
      <c r="F46" t="s">
        <v>120</v>
      </c>
      <c r="G46" t="str">
        <f>"201511028286"</f>
        <v>201511028286</v>
      </c>
      <c r="H46" t="s">
        <v>67</v>
      </c>
      <c r="I46">
        <v>0</v>
      </c>
      <c r="J46">
        <v>0</v>
      </c>
      <c r="K46">
        <v>0</v>
      </c>
      <c r="L46">
        <v>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75</v>
      </c>
      <c r="W46">
        <v>525</v>
      </c>
      <c r="X46">
        <v>0</v>
      </c>
      <c r="Z46">
        <v>0</v>
      </c>
      <c r="AA46">
        <v>0</v>
      </c>
      <c r="AB46">
        <v>0</v>
      </c>
      <c r="AC46" t="s">
        <v>121</v>
      </c>
    </row>
    <row r="47" spans="1:29" x14ac:dyDescent="0.25">
      <c r="H47" t="s">
        <v>122</v>
      </c>
    </row>
    <row r="48" spans="1:29" x14ac:dyDescent="0.25">
      <c r="A48">
        <v>21</v>
      </c>
      <c r="B48">
        <v>4770</v>
      </c>
      <c r="C48" t="s">
        <v>123</v>
      </c>
      <c r="D48" t="s">
        <v>124</v>
      </c>
      <c r="E48" t="s">
        <v>89</v>
      </c>
      <c r="F48" t="s">
        <v>125</v>
      </c>
      <c r="G48" t="str">
        <f>"201511033037"</f>
        <v>201511033037</v>
      </c>
      <c r="H48" t="s">
        <v>126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0</v>
      </c>
      <c r="AB48">
        <v>0</v>
      </c>
      <c r="AC48" t="s">
        <v>121</v>
      </c>
    </row>
    <row r="49" spans="1:29" x14ac:dyDescent="0.25">
      <c r="H49" t="s">
        <v>127</v>
      </c>
    </row>
    <row r="50" spans="1:29" x14ac:dyDescent="0.25">
      <c r="A50">
        <v>22</v>
      </c>
      <c r="B50">
        <v>3321</v>
      </c>
      <c r="C50" t="s">
        <v>128</v>
      </c>
      <c r="D50" t="s">
        <v>129</v>
      </c>
      <c r="E50" t="s">
        <v>130</v>
      </c>
      <c r="F50" t="s">
        <v>131</v>
      </c>
      <c r="G50" t="str">
        <f>"201103000298"</f>
        <v>201103000298</v>
      </c>
      <c r="H50" t="s">
        <v>126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0</v>
      </c>
      <c r="AB50">
        <v>0</v>
      </c>
      <c r="AC50" t="s">
        <v>121</v>
      </c>
    </row>
    <row r="51" spans="1:29" x14ac:dyDescent="0.25">
      <c r="H51" t="s">
        <v>132</v>
      </c>
    </row>
    <row r="52" spans="1:29" x14ac:dyDescent="0.25">
      <c r="A52">
        <v>23</v>
      </c>
      <c r="B52">
        <v>6256</v>
      </c>
      <c r="C52" t="s">
        <v>133</v>
      </c>
      <c r="D52" t="s">
        <v>134</v>
      </c>
      <c r="E52" t="s">
        <v>135</v>
      </c>
      <c r="F52" t="s">
        <v>136</v>
      </c>
      <c r="G52" t="str">
        <f>"00055623"</f>
        <v>00055623</v>
      </c>
      <c r="H52" t="s">
        <v>126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>
        <v>0</v>
      </c>
      <c r="AB52">
        <v>0</v>
      </c>
      <c r="AC52" t="s">
        <v>121</v>
      </c>
    </row>
    <row r="53" spans="1:29" x14ac:dyDescent="0.25">
      <c r="H53" t="s">
        <v>137</v>
      </c>
    </row>
    <row r="54" spans="1:29" x14ac:dyDescent="0.25">
      <c r="A54">
        <v>24</v>
      </c>
      <c r="B54">
        <v>3656</v>
      </c>
      <c r="C54" t="s">
        <v>138</v>
      </c>
      <c r="D54" t="s">
        <v>65</v>
      </c>
      <c r="E54" t="s">
        <v>34</v>
      </c>
      <c r="F54" t="s">
        <v>139</v>
      </c>
      <c r="G54" t="str">
        <f>"201511025476"</f>
        <v>201511025476</v>
      </c>
      <c r="H54" t="s">
        <v>140</v>
      </c>
      <c r="I54">
        <v>0</v>
      </c>
      <c r="J54">
        <v>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76</v>
      </c>
      <c r="W54">
        <v>532</v>
      </c>
      <c r="X54">
        <v>0</v>
      </c>
      <c r="Z54">
        <v>0</v>
      </c>
      <c r="AA54">
        <v>3</v>
      </c>
      <c r="AB54">
        <v>60</v>
      </c>
      <c r="AC54" t="s">
        <v>141</v>
      </c>
    </row>
    <row r="55" spans="1:29" x14ac:dyDescent="0.25">
      <c r="H55" t="s">
        <v>142</v>
      </c>
    </row>
    <row r="56" spans="1:29" x14ac:dyDescent="0.25">
      <c r="A56">
        <v>25</v>
      </c>
      <c r="B56">
        <v>4832</v>
      </c>
      <c r="C56" t="s">
        <v>143</v>
      </c>
      <c r="D56" t="s">
        <v>124</v>
      </c>
      <c r="E56" t="s">
        <v>89</v>
      </c>
      <c r="F56" t="s">
        <v>144</v>
      </c>
      <c r="G56" t="str">
        <f>"00227824"</f>
        <v>00227824</v>
      </c>
      <c r="H56" t="s">
        <v>145</v>
      </c>
      <c r="I56">
        <v>0</v>
      </c>
      <c r="J56">
        <v>0</v>
      </c>
      <c r="K56">
        <v>0</v>
      </c>
      <c r="L56">
        <v>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74</v>
      </c>
      <c r="W56">
        <v>518</v>
      </c>
      <c r="X56">
        <v>0</v>
      </c>
      <c r="Z56">
        <v>0</v>
      </c>
      <c r="AA56">
        <v>0</v>
      </c>
      <c r="AB56">
        <v>0</v>
      </c>
      <c r="AC56" t="s">
        <v>146</v>
      </c>
    </row>
    <row r="57" spans="1:29" x14ac:dyDescent="0.25">
      <c r="H57" t="s">
        <v>147</v>
      </c>
    </row>
    <row r="58" spans="1:29" x14ac:dyDescent="0.25">
      <c r="A58">
        <v>26</v>
      </c>
      <c r="B58">
        <v>1629</v>
      </c>
      <c r="C58" t="s">
        <v>148</v>
      </c>
      <c r="D58" t="s">
        <v>124</v>
      </c>
      <c r="E58" t="s">
        <v>149</v>
      </c>
      <c r="F58" t="s">
        <v>150</v>
      </c>
      <c r="G58" t="str">
        <f>"00024932"</f>
        <v>00024932</v>
      </c>
      <c r="H58" t="s">
        <v>151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0</v>
      </c>
      <c r="AB58">
        <v>0</v>
      </c>
      <c r="AC58" t="s">
        <v>152</v>
      </c>
    </row>
    <row r="59" spans="1:29" x14ac:dyDescent="0.25">
      <c r="H59" t="s">
        <v>153</v>
      </c>
    </row>
    <row r="60" spans="1:29" x14ac:dyDescent="0.25">
      <c r="A60">
        <v>27</v>
      </c>
      <c r="B60">
        <v>2517</v>
      </c>
      <c r="C60" t="s">
        <v>154</v>
      </c>
      <c r="D60" t="s">
        <v>155</v>
      </c>
      <c r="E60" t="s">
        <v>34</v>
      </c>
      <c r="F60" t="s">
        <v>156</v>
      </c>
      <c r="G60" t="str">
        <f>"201102000537"</f>
        <v>201102000537</v>
      </c>
      <c r="H60" t="s">
        <v>157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0</v>
      </c>
      <c r="AB60">
        <v>0</v>
      </c>
      <c r="AC60" t="s">
        <v>158</v>
      </c>
    </row>
    <row r="61" spans="1:29" x14ac:dyDescent="0.25">
      <c r="H61" t="s">
        <v>159</v>
      </c>
    </row>
    <row r="62" spans="1:29" x14ac:dyDescent="0.25">
      <c r="A62">
        <v>28</v>
      </c>
      <c r="B62">
        <v>4035</v>
      </c>
      <c r="C62" t="s">
        <v>160</v>
      </c>
      <c r="D62" t="s">
        <v>48</v>
      </c>
      <c r="E62" t="s">
        <v>135</v>
      </c>
      <c r="F62" t="s">
        <v>161</v>
      </c>
      <c r="G62" t="str">
        <f>"201511023661"</f>
        <v>201511023661</v>
      </c>
      <c r="H62" t="s">
        <v>157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>
        <v>0</v>
      </c>
      <c r="AB62">
        <v>0</v>
      </c>
      <c r="AC62" t="s">
        <v>158</v>
      </c>
    </row>
    <row r="63" spans="1:29" x14ac:dyDescent="0.25">
      <c r="H63" t="s">
        <v>162</v>
      </c>
    </row>
    <row r="64" spans="1:29" x14ac:dyDescent="0.25">
      <c r="A64">
        <v>29</v>
      </c>
      <c r="B64">
        <v>1284</v>
      </c>
      <c r="C64" t="s">
        <v>163</v>
      </c>
      <c r="D64" t="s">
        <v>164</v>
      </c>
      <c r="E64" t="s">
        <v>165</v>
      </c>
      <c r="F64" t="s">
        <v>166</v>
      </c>
      <c r="G64" t="str">
        <f>"201511032796"</f>
        <v>201511032796</v>
      </c>
      <c r="H64" t="s">
        <v>157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>
        <v>0</v>
      </c>
      <c r="AB64">
        <v>0</v>
      </c>
      <c r="AC64" t="s">
        <v>158</v>
      </c>
    </row>
    <row r="65" spans="1:29" x14ac:dyDescent="0.25">
      <c r="H65" t="s">
        <v>167</v>
      </c>
    </row>
    <row r="66" spans="1:29" x14ac:dyDescent="0.25">
      <c r="A66">
        <v>30</v>
      </c>
      <c r="B66">
        <v>3699</v>
      </c>
      <c r="C66" t="s">
        <v>168</v>
      </c>
      <c r="D66" t="s">
        <v>65</v>
      </c>
      <c r="E66" t="s">
        <v>169</v>
      </c>
      <c r="F66" t="s">
        <v>170</v>
      </c>
      <c r="G66" t="str">
        <f>"201510002136"</f>
        <v>201510002136</v>
      </c>
      <c r="H66" t="s">
        <v>171</v>
      </c>
      <c r="I66">
        <v>0</v>
      </c>
      <c r="J66">
        <v>0</v>
      </c>
      <c r="K66">
        <v>0</v>
      </c>
      <c r="L66">
        <v>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0</v>
      </c>
      <c r="AB66">
        <v>0</v>
      </c>
      <c r="AC66" t="s">
        <v>172</v>
      </c>
    </row>
    <row r="67" spans="1:29" x14ac:dyDescent="0.25">
      <c r="H67" t="s">
        <v>173</v>
      </c>
    </row>
    <row r="68" spans="1:29" x14ac:dyDescent="0.25">
      <c r="A68">
        <v>31</v>
      </c>
      <c r="B68">
        <v>3652</v>
      </c>
      <c r="C68" t="s">
        <v>174</v>
      </c>
      <c r="D68" t="s">
        <v>175</v>
      </c>
      <c r="E68" t="s">
        <v>89</v>
      </c>
      <c r="F68" t="s">
        <v>176</v>
      </c>
      <c r="G68" t="str">
        <f>"201511023117"</f>
        <v>201511023117</v>
      </c>
      <c r="H68" t="s">
        <v>177</v>
      </c>
      <c r="I68">
        <v>0</v>
      </c>
      <c r="J68">
        <v>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81</v>
      </c>
      <c r="W68">
        <v>567</v>
      </c>
      <c r="X68">
        <v>0</v>
      </c>
      <c r="Z68">
        <v>0</v>
      </c>
      <c r="AA68">
        <v>0</v>
      </c>
      <c r="AB68">
        <v>0</v>
      </c>
      <c r="AC68" t="s">
        <v>178</v>
      </c>
    </row>
    <row r="69" spans="1:29" x14ac:dyDescent="0.25">
      <c r="H69" t="s">
        <v>179</v>
      </c>
    </row>
    <row r="70" spans="1:29" x14ac:dyDescent="0.25">
      <c r="A70">
        <v>32</v>
      </c>
      <c r="B70">
        <v>3274</v>
      </c>
      <c r="C70" t="s">
        <v>180</v>
      </c>
      <c r="D70" t="s">
        <v>181</v>
      </c>
      <c r="E70" t="s">
        <v>182</v>
      </c>
      <c r="F70" t="s">
        <v>183</v>
      </c>
      <c r="G70" t="str">
        <f>"00493612"</f>
        <v>00493612</v>
      </c>
      <c r="H70">
        <v>825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>
        <v>0</v>
      </c>
      <c r="AB70">
        <v>0</v>
      </c>
      <c r="AC70">
        <v>1413</v>
      </c>
    </row>
    <row r="71" spans="1:29" x14ac:dyDescent="0.25">
      <c r="H71" t="s">
        <v>184</v>
      </c>
    </row>
    <row r="72" spans="1:29" x14ac:dyDescent="0.25">
      <c r="A72">
        <v>33</v>
      </c>
      <c r="B72">
        <v>1512</v>
      </c>
      <c r="C72" t="s">
        <v>185</v>
      </c>
      <c r="D72" t="s">
        <v>186</v>
      </c>
      <c r="E72" t="s">
        <v>34</v>
      </c>
      <c r="F72" t="s">
        <v>187</v>
      </c>
      <c r="G72" t="str">
        <f>"201511022014"</f>
        <v>201511022014</v>
      </c>
      <c r="H72">
        <v>825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0</v>
      </c>
      <c r="AB72">
        <v>0</v>
      </c>
      <c r="AC72">
        <v>1413</v>
      </c>
    </row>
    <row r="73" spans="1:29" x14ac:dyDescent="0.25">
      <c r="H73" t="s">
        <v>188</v>
      </c>
    </row>
    <row r="74" spans="1:29" x14ac:dyDescent="0.25">
      <c r="A74">
        <v>34</v>
      </c>
      <c r="B74">
        <v>6623</v>
      </c>
      <c r="C74" t="s">
        <v>189</v>
      </c>
      <c r="D74" t="s">
        <v>89</v>
      </c>
      <c r="E74" t="s">
        <v>49</v>
      </c>
      <c r="F74" t="s">
        <v>190</v>
      </c>
      <c r="G74" t="str">
        <f>"00078508"</f>
        <v>00078508</v>
      </c>
      <c r="H74" t="s">
        <v>191</v>
      </c>
      <c r="I74">
        <v>0</v>
      </c>
      <c r="J74">
        <v>0</v>
      </c>
      <c r="K74">
        <v>0</v>
      </c>
      <c r="L74">
        <v>0</v>
      </c>
      <c r="M74">
        <v>0</v>
      </c>
      <c r="N74">
        <v>50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0</v>
      </c>
      <c r="AB74">
        <v>0</v>
      </c>
      <c r="AC74" t="s">
        <v>192</v>
      </c>
    </row>
    <row r="75" spans="1:29" x14ac:dyDescent="0.25">
      <c r="H75" t="s">
        <v>193</v>
      </c>
    </row>
    <row r="76" spans="1:29" x14ac:dyDescent="0.25">
      <c r="A76">
        <v>35</v>
      </c>
      <c r="B76">
        <v>4509</v>
      </c>
      <c r="C76" t="s">
        <v>194</v>
      </c>
      <c r="D76" t="s">
        <v>49</v>
      </c>
      <c r="E76" t="s">
        <v>82</v>
      </c>
      <c r="F76" t="s">
        <v>195</v>
      </c>
      <c r="G76" t="str">
        <f>"201511031532"</f>
        <v>201511031532</v>
      </c>
      <c r="H76" t="s">
        <v>140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0</v>
      </c>
      <c r="AB76">
        <v>0</v>
      </c>
      <c r="AC76" t="s">
        <v>196</v>
      </c>
    </row>
    <row r="77" spans="1:29" x14ac:dyDescent="0.25">
      <c r="H77" t="s">
        <v>197</v>
      </c>
    </row>
    <row r="78" spans="1:29" x14ac:dyDescent="0.25">
      <c r="A78">
        <v>36</v>
      </c>
      <c r="B78">
        <v>3532</v>
      </c>
      <c r="C78" t="s">
        <v>198</v>
      </c>
      <c r="D78" t="s">
        <v>199</v>
      </c>
      <c r="E78" t="s">
        <v>115</v>
      </c>
      <c r="F78" t="s">
        <v>200</v>
      </c>
      <c r="G78" t="str">
        <f>"201112000017"</f>
        <v>201112000017</v>
      </c>
      <c r="H78" t="s">
        <v>201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77</v>
      </c>
      <c r="W78">
        <v>539</v>
      </c>
      <c r="X78">
        <v>0</v>
      </c>
      <c r="Z78">
        <v>0</v>
      </c>
      <c r="AA78">
        <v>0</v>
      </c>
      <c r="AB78">
        <v>0</v>
      </c>
      <c r="AC78" t="s">
        <v>202</v>
      </c>
    </row>
    <row r="79" spans="1:29" x14ac:dyDescent="0.25">
      <c r="H79" t="s">
        <v>203</v>
      </c>
    </row>
    <row r="80" spans="1:29" x14ac:dyDescent="0.25">
      <c r="A80">
        <v>37</v>
      </c>
      <c r="B80">
        <v>4708</v>
      </c>
      <c r="C80" t="s">
        <v>204</v>
      </c>
      <c r="D80" t="s">
        <v>205</v>
      </c>
      <c r="E80" t="s">
        <v>27</v>
      </c>
      <c r="F80" t="s">
        <v>206</v>
      </c>
      <c r="G80" t="str">
        <f>"201511031987"</f>
        <v>201511031987</v>
      </c>
      <c r="H80" t="s">
        <v>207</v>
      </c>
      <c r="I80">
        <v>0</v>
      </c>
      <c r="J80">
        <v>0</v>
      </c>
      <c r="K80">
        <v>0</v>
      </c>
      <c r="L80">
        <v>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0</v>
      </c>
      <c r="AB80">
        <v>0</v>
      </c>
      <c r="AC80" t="s">
        <v>208</v>
      </c>
    </row>
    <row r="81" spans="1:29" x14ac:dyDescent="0.25">
      <c r="H81" t="s">
        <v>209</v>
      </c>
    </row>
    <row r="82" spans="1:29" x14ac:dyDescent="0.25">
      <c r="A82">
        <v>38</v>
      </c>
      <c r="B82">
        <v>2829</v>
      </c>
      <c r="C82" t="s">
        <v>210</v>
      </c>
      <c r="D82" t="s">
        <v>211</v>
      </c>
      <c r="E82" t="s">
        <v>88</v>
      </c>
      <c r="F82" t="s">
        <v>212</v>
      </c>
      <c r="G82" t="str">
        <f>"201401002309"</f>
        <v>201401002309</v>
      </c>
      <c r="H82" t="s">
        <v>213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>
        <v>0</v>
      </c>
      <c r="AB82">
        <v>0</v>
      </c>
      <c r="AC82" t="s">
        <v>214</v>
      </c>
    </row>
    <row r="83" spans="1:29" x14ac:dyDescent="0.25">
      <c r="H83" t="s">
        <v>215</v>
      </c>
    </row>
    <row r="84" spans="1:29" x14ac:dyDescent="0.25">
      <c r="A84">
        <v>39</v>
      </c>
      <c r="B84">
        <v>6350</v>
      </c>
      <c r="C84" t="s">
        <v>216</v>
      </c>
      <c r="D84" t="s">
        <v>217</v>
      </c>
      <c r="E84" t="s">
        <v>49</v>
      </c>
      <c r="F84" t="s">
        <v>218</v>
      </c>
      <c r="G84" t="str">
        <f>"00492843"</f>
        <v>00492843</v>
      </c>
      <c r="H84" t="s">
        <v>213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0</v>
      </c>
      <c r="AB84">
        <v>0</v>
      </c>
      <c r="AC84" t="s">
        <v>214</v>
      </c>
    </row>
    <row r="85" spans="1:29" x14ac:dyDescent="0.25">
      <c r="H85" t="s">
        <v>219</v>
      </c>
    </row>
    <row r="86" spans="1:29" x14ac:dyDescent="0.25">
      <c r="A86">
        <v>40</v>
      </c>
      <c r="B86">
        <v>485</v>
      </c>
      <c r="C86" t="s">
        <v>220</v>
      </c>
      <c r="D86" t="s">
        <v>106</v>
      </c>
      <c r="E86" t="s">
        <v>221</v>
      </c>
      <c r="F86" t="s">
        <v>222</v>
      </c>
      <c r="G86" t="str">
        <f>"201512002175"</f>
        <v>201512002175</v>
      </c>
      <c r="H86" t="s">
        <v>213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>
        <v>0</v>
      </c>
      <c r="AB86">
        <v>0</v>
      </c>
      <c r="AC86" t="s">
        <v>214</v>
      </c>
    </row>
    <row r="87" spans="1:29" x14ac:dyDescent="0.25">
      <c r="H87" t="s">
        <v>223</v>
      </c>
    </row>
    <row r="88" spans="1:29" x14ac:dyDescent="0.25">
      <c r="A88">
        <v>41</v>
      </c>
      <c r="B88">
        <v>4701</v>
      </c>
      <c r="C88" t="s">
        <v>224</v>
      </c>
      <c r="D88" t="s">
        <v>106</v>
      </c>
      <c r="E88" t="s">
        <v>34</v>
      </c>
      <c r="F88" t="s">
        <v>225</v>
      </c>
      <c r="G88" t="str">
        <f>"200712004322"</f>
        <v>200712004322</v>
      </c>
      <c r="H88">
        <v>792</v>
      </c>
      <c r="I88">
        <v>0</v>
      </c>
      <c r="J88">
        <v>0</v>
      </c>
      <c r="K88">
        <v>0</v>
      </c>
      <c r="L88">
        <v>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>
        <v>0</v>
      </c>
      <c r="AB88">
        <v>0</v>
      </c>
      <c r="AC88">
        <v>1410</v>
      </c>
    </row>
    <row r="89" spans="1:29" x14ac:dyDescent="0.25">
      <c r="H89" t="s">
        <v>226</v>
      </c>
    </row>
    <row r="90" spans="1:29" x14ac:dyDescent="0.25">
      <c r="A90">
        <v>42</v>
      </c>
      <c r="B90">
        <v>3488</v>
      </c>
      <c r="C90" t="s">
        <v>227</v>
      </c>
      <c r="D90" t="s">
        <v>228</v>
      </c>
      <c r="E90" t="s">
        <v>135</v>
      </c>
      <c r="F90" t="s">
        <v>229</v>
      </c>
      <c r="G90" t="str">
        <f>"201511030919"</f>
        <v>201511030919</v>
      </c>
      <c r="H90">
        <v>792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0</v>
      </c>
      <c r="AB90">
        <v>0</v>
      </c>
      <c r="AC90">
        <v>1410</v>
      </c>
    </row>
    <row r="91" spans="1:29" x14ac:dyDescent="0.25">
      <c r="H91" t="s">
        <v>230</v>
      </c>
    </row>
    <row r="92" spans="1:29" x14ac:dyDescent="0.25">
      <c r="A92">
        <v>43</v>
      </c>
      <c r="B92">
        <v>2707</v>
      </c>
      <c r="C92" t="s">
        <v>231</v>
      </c>
      <c r="D92" t="s">
        <v>232</v>
      </c>
      <c r="E92" t="s">
        <v>100</v>
      </c>
      <c r="F92" t="s">
        <v>233</v>
      </c>
      <c r="G92" t="str">
        <f>"201511035264"</f>
        <v>201511035264</v>
      </c>
      <c r="H92" t="s">
        <v>234</v>
      </c>
      <c r="I92">
        <v>0</v>
      </c>
      <c r="J92">
        <v>0</v>
      </c>
      <c r="K92">
        <v>0</v>
      </c>
      <c r="L92">
        <v>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0</v>
      </c>
      <c r="AB92">
        <v>0</v>
      </c>
      <c r="AC92" t="s">
        <v>235</v>
      </c>
    </row>
    <row r="93" spans="1:29" x14ac:dyDescent="0.25">
      <c r="H93" t="s">
        <v>236</v>
      </c>
    </row>
    <row r="94" spans="1:29" x14ac:dyDescent="0.25">
      <c r="A94">
        <v>44</v>
      </c>
      <c r="B94">
        <v>4100</v>
      </c>
      <c r="C94" t="s">
        <v>237</v>
      </c>
      <c r="D94" t="s">
        <v>232</v>
      </c>
      <c r="E94" t="s">
        <v>82</v>
      </c>
      <c r="F94" t="s">
        <v>238</v>
      </c>
      <c r="G94" t="str">
        <f>"00035817"</f>
        <v>00035817</v>
      </c>
      <c r="H94" t="s">
        <v>239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>
        <v>0</v>
      </c>
      <c r="AB94">
        <v>0</v>
      </c>
      <c r="AC94" t="s">
        <v>240</v>
      </c>
    </row>
    <row r="95" spans="1:29" x14ac:dyDescent="0.25">
      <c r="H95" t="s">
        <v>241</v>
      </c>
    </row>
    <row r="96" spans="1:29" x14ac:dyDescent="0.25">
      <c r="A96">
        <v>45</v>
      </c>
      <c r="B96">
        <v>2142</v>
      </c>
      <c r="C96" t="s">
        <v>242</v>
      </c>
      <c r="D96" t="s">
        <v>44</v>
      </c>
      <c r="E96" t="s">
        <v>243</v>
      </c>
      <c r="F96" t="s">
        <v>244</v>
      </c>
      <c r="G96" t="str">
        <f>"201511040506"</f>
        <v>201511040506</v>
      </c>
      <c r="H96" t="s">
        <v>245</v>
      </c>
      <c r="I96">
        <v>0</v>
      </c>
      <c r="J96">
        <v>0</v>
      </c>
      <c r="K96">
        <v>0</v>
      </c>
      <c r="L96">
        <v>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84</v>
      </c>
      <c r="W96">
        <v>588</v>
      </c>
      <c r="X96">
        <v>0</v>
      </c>
      <c r="Z96">
        <v>0</v>
      </c>
      <c r="AA96">
        <v>0</v>
      </c>
      <c r="AB96">
        <v>0</v>
      </c>
      <c r="AC96" t="s">
        <v>246</v>
      </c>
    </row>
    <row r="97" spans="1:29" x14ac:dyDescent="0.25">
      <c r="H97" t="s">
        <v>247</v>
      </c>
    </row>
    <row r="98" spans="1:29" x14ac:dyDescent="0.25">
      <c r="A98">
        <v>46</v>
      </c>
      <c r="B98">
        <v>3607</v>
      </c>
      <c r="C98" t="s">
        <v>248</v>
      </c>
      <c r="D98" t="s">
        <v>249</v>
      </c>
      <c r="E98" t="s">
        <v>250</v>
      </c>
      <c r="F98" t="s">
        <v>251</v>
      </c>
      <c r="G98" t="str">
        <f>"201511028524"</f>
        <v>201511028524</v>
      </c>
      <c r="H98" t="s">
        <v>252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>
        <v>0</v>
      </c>
      <c r="AB98">
        <v>0</v>
      </c>
      <c r="AC98" t="s">
        <v>253</v>
      </c>
    </row>
    <row r="99" spans="1:29" x14ac:dyDescent="0.25">
      <c r="H99" t="s">
        <v>254</v>
      </c>
    </row>
    <row r="100" spans="1:29" x14ac:dyDescent="0.25">
      <c r="A100">
        <v>47</v>
      </c>
      <c r="B100">
        <v>5295</v>
      </c>
      <c r="C100" t="s">
        <v>255</v>
      </c>
      <c r="D100" t="s">
        <v>124</v>
      </c>
      <c r="E100" t="s">
        <v>34</v>
      </c>
      <c r="F100" t="s">
        <v>256</v>
      </c>
      <c r="G100" t="str">
        <f>"201510002106"</f>
        <v>201510002106</v>
      </c>
      <c r="H100" t="s">
        <v>257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50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>
        <v>0</v>
      </c>
      <c r="AB100">
        <v>0</v>
      </c>
      <c r="AC100" t="s">
        <v>258</v>
      </c>
    </row>
    <row r="101" spans="1:29" x14ac:dyDescent="0.25">
      <c r="H101" t="s">
        <v>259</v>
      </c>
    </row>
    <row r="102" spans="1:29" x14ac:dyDescent="0.25">
      <c r="A102">
        <v>48</v>
      </c>
      <c r="B102">
        <v>4374</v>
      </c>
      <c r="C102" t="s">
        <v>260</v>
      </c>
      <c r="D102" t="s">
        <v>48</v>
      </c>
      <c r="E102" t="s">
        <v>27</v>
      </c>
      <c r="F102" t="s">
        <v>261</v>
      </c>
      <c r="G102" t="str">
        <f>"00086411"</f>
        <v>00086411</v>
      </c>
      <c r="H102" t="s">
        <v>262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0</v>
      </c>
      <c r="AB102">
        <v>0</v>
      </c>
      <c r="AC102" t="s">
        <v>263</v>
      </c>
    </row>
    <row r="103" spans="1:29" x14ac:dyDescent="0.25">
      <c r="H103" t="s">
        <v>264</v>
      </c>
    </row>
    <row r="104" spans="1:29" x14ac:dyDescent="0.25">
      <c r="A104">
        <v>49</v>
      </c>
      <c r="B104">
        <v>6123</v>
      </c>
      <c r="C104" t="s">
        <v>265</v>
      </c>
      <c r="D104" t="s">
        <v>266</v>
      </c>
      <c r="E104" t="s">
        <v>267</v>
      </c>
      <c r="F104" t="s">
        <v>268</v>
      </c>
      <c r="G104" t="str">
        <f>"201511020649"</f>
        <v>201511020649</v>
      </c>
      <c r="H104" t="s">
        <v>262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>
        <v>0</v>
      </c>
      <c r="AB104">
        <v>0</v>
      </c>
      <c r="AC104" t="s">
        <v>263</v>
      </c>
    </row>
    <row r="105" spans="1:29" x14ac:dyDescent="0.25">
      <c r="H105" t="s">
        <v>269</v>
      </c>
    </row>
    <row r="106" spans="1:29" x14ac:dyDescent="0.25">
      <c r="A106">
        <v>50</v>
      </c>
      <c r="B106">
        <v>3120</v>
      </c>
      <c r="C106" t="s">
        <v>270</v>
      </c>
      <c r="D106" t="s">
        <v>53</v>
      </c>
      <c r="E106" t="s">
        <v>271</v>
      </c>
      <c r="F106" t="s">
        <v>272</v>
      </c>
      <c r="G106" t="str">
        <f>"00493505"</f>
        <v>00493505</v>
      </c>
      <c r="H106" t="s">
        <v>273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0</v>
      </c>
      <c r="AB106">
        <v>0</v>
      </c>
      <c r="AC106" t="s">
        <v>274</v>
      </c>
    </row>
    <row r="107" spans="1:29" x14ac:dyDescent="0.25">
      <c r="H107" t="s">
        <v>275</v>
      </c>
    </row>
    <row r="108" spans="1:29" x14ac:dyDescent="0.25">
      <c r="A108">
        <v>51</v>
      </c>
      <c r="B108">
        <v>3825</v>
      </c>
      <c r="C108" t="s">
        <v>276</v>
      </c>
      <c r="D108" t="s">
        <v>155</v>
      </c>
      <c r="E108" t="s">
        <v>49</v>
      </c>
      <c r="F108" t="s">
        <v>277</v>
      </c>
      <c r="G108" t="str">
        <f>"201511024990"</f>
        <v>201511024990</v>
      </c>
      <c r="H108" t="s">
        <v>273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>
        <v>0</v>
      </c>
      <c r="AB108">
        <v>0</v>
      </c>
      <c r="AC108" t="s">
        <v>274</v>
      </c>
    </row>
    <row r="109" spans="1:29" x14ac:dyDescent="0.25">
      <c r="H109" t="s">
        <v>278</v>
      </c>
    </row>
    <row r="110" spans="1:29" x14ac:dyDescent="0.25">
      <c r="A110">
        <v>52</v>
      </c>
      <c r="B110">
        <v>2426</v>
      </c>
      <c r="C110" t="s">
        <v>279</v>
      </c>
      <c r="D110" t="s">
        <v>280</v>
      </c>
      <c r="E110" t="s">
        <v>49</v>
      </c>
      <c r="F110" t="s">
        <v>281</v>
      </c>
      <c r="G110" t="str">
        <f>"201511021111"</f>
        <v>201511021111</v>
      </c>
      <c r="H110" t="s">
        <v>282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78</v>
      </c>
      <c r="W110">
        <v>546</v>
      </c>
      <c r="X110">
        <v>0</v>
      </c>
      <c r="Z110">
        <v>0</v>
      </c>
      <c r="AA110">
        <v>6</v>
      </c>
      <c r="AB110">
        <v>120</v>
      </c>
      <c r="AC110" t="s">
        <v>283</v>
      </c>
    </row>
    <row r="111" spans="1:29" x14ac:dyDescent="0.25">
      <c r="H111" t="s">
        <v>284</v>
      </c>
    </row>
    <row r="112" spans="1:29" x14ac:dyDescent="0.25">
      <c r="A112">
        <v>53</v>
      </c>
      <c r="B112">
        <v>3471</v>
      </c>
      <c r="C112" t="s">
        <v>285</v>
      </c>
      <c r="D112" t="s">
        <v>124</v>
      </c>
      <c r="E112" t="s">
        <v>286</v>
      </c>
      <c r="F112" t="s">
        <v>287</v>
      </c>
      <c r="G112" t="str">
        <f>"201511007991"</f>
        <v>201511007991</v>
      </c>
      <c r="H112" t="s">
        <v>288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71</v>
      </c>
      <c r="W112">
        <v>497</v>
      </c>
      <c r="X112">
        <v>0</v>
      </c>
      <c r="Z112">
        <v>0</v>
      </c>
      <c r="AA112">
        <v>0</v>
      </c>
      <c r="AB112">
        <v>0</v>
      </c>
      <c r="AC112" t="s">
        <v>289</v>
      </c>
    </row>
    <row r="113" spans="1:29" x14ac:dyDescent="0.25">
      <c r="H113" t="s">
        <v>290</v>
      </c>
    </row>
    <row r="114" spans="1:29" x14ac:dyDescent="0.25">
      <c r="A114">
        <v>54</v>
      </c>
      <c r="B114">
        <v>1085</v>
      </c>
      <c r="C114" t="s">
        <v>291</v>
      </c>
      <c r="D114" t="s">
        <v>292</v>
      </c>
      <c r="E114" t="s">
        <v>89</v>
      </c>
      <c r="F114" t="s">
        <v>293</v>
      </c>
      <c r="G114" t="str">
        <f>"201511024255"</f>
        <v>201511024255</v>
      </c>
      <c r="H114" t="s">
        <v>294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0</v>
      </c>
      <c r="AB114">
        <v>0</v>
      </c>
      <c r="AC114" t="s">
        <v>295</v>
      </c>
    </row>
    <row r="115" spans="1:29" x14ac:dyDescent="0.25">
      <c r="H115" t="s">
        <v>296</v>
      </c>
    </row>
    <row r="116" spans="1:29" x14ac:dyDescent="0.25">
      <c r="A116">
        <v>55</v>
      </c>
      <c r="B116">
        <v>7058</v>
      </c>
      <c r="C116" t="s">
        <v>297</v>
      </c>
      <c r="D116" t="s">
        <v>232</v>
      </c>
      <c r="E116" t="s">
        <v>49</v>
      </c>
      <c r="F116" t="s">
        <v>298</v>
      </c>
      <c r="G116" t="str">
        <f>"201511007805"</f>
        <v>201511007805</v>
      </c>
      <c r="H116" t="s">
        <v>299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67</v>
      </c>
      <c r="W116">
        <v>469</v>
      </c>
      <c r="X116">
        <v>0</v>
      </c>
      <c r="Z116">
        <v>0</v>
      </c>
      <c r="AA116">
        <v>0</v>
      </c>
      <c r="AB116">
        <v>0</v>
      </c>
      <c r="AC116" t="s">
        <v>300</v>
      </c>
    </row>
    <row r="117" spans="1:29" x14ac:dyDescent="0.25">
      <c r="H117" t="s">
        <v>301</v>
      </c>
    </row>
    <row r="118" spans="1:29" x14ac:dyDescent="0.25">
      <c r="A118">
        <v>56</v>
      </c>
      <c r="B118">
        <v>4789</v>
      </c>
      <c r="C118" t="s">
        <v>302</v>
      </c>
      <c r="D118" t="s">
        <v>124</v>
      </c>
      <c r="E118" t="s">
        <v>303</v>
      </c>
      <c r="F118" t="s">
        <v>304</v>
      </c>
      <c r="G118" t="str">
        <f>"201511018630"</f>
        <v>201511018630</v>
      </c>
      <c r="H118" t="s">
        <v>305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>
        <v>0</v>
      </c>
      <c r="AB118">
        <v>0</v>
      </c>
      <c r="AC118" t="s">
        <v>306</v>
      </c>
    </row>
    <row r="119" spans="1:29" x14ac:dyDescent="0.25">
      <c r="H119" t="s">
        <v>307</v>
      </c>
    </row>
    <row r="120" spans="1:29" x14ac:dyDescent="0.25">
      <c r="A120">
        <v>57</v>
      </c>
      <c r="B120">
        <v>5957</v>
      </c>
      <c r="C120" t="s">
        <v>308</v>
      </c>
      <c r="D120" t="s">
        <v>309</v>
      </c>
      <c r="E120" t="s">
        <v>49</v>
      </c>
      <c r="F120" t="s">
        <v>310</v>
      </c>
      <c r="G120" t="str">
        <f>"201103000245"</f>
        <v>201103000245</v>
      </c>
      <c r="H120" t="s">
        <v>311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30</v>
      </c>
      <c r="O120">
        <v>0</v>
      </c>
      <c r="P120">
        <v>30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>
        <v>0</v>
      </c>
      <c r="AB120">
        <v>0</v>
      </c>
      <c r="AC120" t="s">
        <v>312</v>
      </c>
    </row>
    <row r="121" spans="1:29" x14ac:dyDescent="0.25">
      <c r="H121" t="s">
        <v>313</v>
      </c>
    </row>
    <row r="122" spans="1:29" x14ac:dyDescent="0.25">
      <c r="A122">
        <v>58</v>
      </c>
      <c r="B122">
        <v>2194</v>
      </c>
      <c r="C122" t="s">
        <v>314</v>
      </c>
      <c r="D122" t="s">
        <v>44</v>
      </c>
      <c r="E122" t="s">
        <v>34</v>
      </c>
      <c r="F122" t="s">
        <v>315</v>
      </c>
      <c r="G122" t="str">
        <f>"201511041864"</f>
        <v>201511041864</v>
      </c>
      <c r="H122" t="s">
        <v>316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0</v>
      </c>
      <c r="AB122">
        <v>0</v>
      </c>
      <c r="AC122" t="s">
        <v>317</v>
      </c>
    </row>
    <row r="123" spans="1:29" x14ac:dyDescent="0.25">
      <c r="H123" t="s">
        <v>318</v>
      </c>
    </row>
    <row r="124" spans="1:29" x14ac:dyDescent="0.25">
      <c r="A124">
        <v>59</v>
      </c>
      <c r="B124">
        <v>5002</v>
      </c>
      <c r="C124" t="s">
        <v>319</v>
      </c>
      <c r="D124" t="s">
        <v>228</v>
      </c>
      <c r="E124" t="s">
        <v>320</v>
      </c>
      <c r="F124" t="s">
        <v>321</v>
      </c>
      <c r="G124" t="str">
        <f>"201511024714"</f>
        <v>201511024714</v>
      </c>
      <c r="H124" t="s">
        <v>316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0</v>
      </c>
      <c r="AB124">
        <v>0</v>
      </c>
      <c r="AC124" t="s">
        <v>317</v>
      </c>
    </row>
    <row r="125" spans="1:29" x14ac:dyDescent="0.25">
      <c r="H125" t="s">
        <v>322</v>
      </c>
    </row>
    <row r="126" spans="1:29" x14ac:dyDescent="0.25">
      <c r="A126">
        <v>60</v>
      </c>
      <c r="B126">
        <v>6536</v>
      </c>
      <c r="C126" t="s">
        <v>323</v>
      </c>
      <c r="D126" t="s">
        <v>34</v>
      </c>
      <c r="E126" t="s">
        <v>82</v>
      </c>
      <c r="F126" t="s">
        <v>324</v>
      </c>
      <c r="G126" t="str">
        <f>"201510002624"</f>
        <v>201510002624</v>
      </c>
      <c r="H126" t="s">
        <v>325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81</v>
      </c>
      <c r="W126">
        <v>567</v>
      </c>
      <c r="X126">
        <v>0</v>
      </c>
      <c r="Z126">
        <v>0</v>
      </c>
      <c r="AA126">
        <v>0</v>
      </c>
      <c r="AB126">
        <v>0</v>
      </c>
      <c r="AC126" t="s">
        <v>326</v>
      </c>
    </row>
    <row r="127" spans="1:29" x14ac:dyDescent="0.25">
      <c r="H127" t="s">
        <v>327</v>
      </c>
    </row>
    <row r="128" spans="1:29" x14ac:dyDescent="0.25">
      <c r="A128">
        <v>61</v>
      </c>
      <c r="B128">
        <v>2475</v>
      </c>
      <c r="C128" t="s">
        <v>328</v>
      </c>
      <c r="D128" t="s">
        <v>329</v>
      </c>
      <c r="E128" t="s">
        <v>94</v>
      </c>
      <c r="F128" t="s">
        <v>330</v>
      </c>
      <c r="G128" t="str">
        <f>"201511027712"</f>
        <v>201511027712</v>
      </c>
      <c r="H128" t="s">
        <v>177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0</v>
      </c>
      <c r="AB128">
        <v>0</v>
      </c>
      <c r="AC128" t="s">
        <v>331</v>
      </c>
    </row>
    <row r="129" spans="1:29" x14ac:dyDescent="0.25">
      <c r="H129" t="s">
        <v>332</v>
      </c>
    </row>
    <row r="130" spans="1:29" x14ac:dyDescent="0.25">
      <c r="A130">
        <v>62</v>
      </c>
      <c r="B130">
        <v>4753</v>
      </c>
      <c r="C130" t="s">
        <v>333</v>
      </c>
      <c r="D130" t="s">
        <v>334</v>
      </c>
      <c r="E130" t="s">
        <v>335</v>
      </c>
      <c r="F130" t="s">
        <v>336</v>
      </c>
      <c r="G130" t="str">
        <f>"00489555"</f>
        <v>00489555</v>
      </c>
      <c r="H130" t="s">
        <v>337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72</v>
      </c>
      <c r="W130">
        <v>504</v>
      </c>
      <c r="X130">
        <v>0</v>
      </c>
      <c r="Z130">
        <v>0</v>
      </c>
      <c r="AA130">
        <v>0</v>
      </c>
      <c r="AB130">
        <v>0</v>
      </c>
      <c r="AC130" t="s">
        <v>338</v>
      </c>
    </row>
    <row r="131" spans="1:29" x14ac:dyDescent="0.25">
      <c r="H131" t="s">
        <v>339</v>
      </c>
    </row>
    <row r="132" spans="1:29" x14ac:dyDescent="0.25">
      <c r="A132">
        <v>63</v>
      </c>
      <c r="B132">
        <v>5648</v>
      </c>
      <c r="C132" t="s">
        <v>340</v>
      </c>
      <c r="D132" t="s">
        <v>341</v>
      </c>
      <c r="E132" t="s">
        <v>342</v>
      </c>
      <c r="F132" t="s">
        <v>343</v>
      </c>
      <c r="G132" t="str">
        <f>"00441730"</f>
        <v>00441730</v>
      </c>
      <c r="H132" t="s">
        <v>344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50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0</v>
      </c>
      <c r="AB132">
        <v>0</v>
      </c>
      <c r="AC132" t="s">
        <v>345</v>
      </c>
    </row>
    <row r="133" spans="1:29" x14ac:dyDescent="0.25">
      <c r="H133" t="s">
        <v>346</v>
      </c>
    </row>
    <row r="134" spans="1:29" x14ac:dyDescent="0.25">
      <c r="A134">
        <v>64</v>
      </c>
      <c r="B134">
        <v>2916</v>
      </c>
      <c r="C134" t="s">
        <v>347</v>
      </c>
      <c r="D134" t="s">
        <v>348</v>
      </c>
      <c r="E134" t="s">
        <v>349</v>
      </c>
      <c r="F134" t="s">
        <v>350</v>
      </c>
      <c r="G134" t="str">
        <f>"00492978"</f>
        <v>00492978</v>
      </c>
      <c r="H134">
        <v>814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>
        <v>0</v>
      </c>
      <c r="AB134">
        <v>0</v>
      </c>
      <c r="AC134">
        <v>1402</v>
      </c>
    </row>
    <row r="135" spans="1:29" x14ac:dyDescent="0.25">
      <c r="H135" t="s">
        <v>351</v>
      </c>
    </row>
    <row r="136" spans="1:29" x14ac:dyDescent="0.25">
      <c r="A136">
        <v>65</v>
      </c>
      <c r="B136">
        <v>1379</v>
      </c>
      <c r="C136" t="s">
        <v>352</v>
      </c>
      <c r="D136" t="s">
        <v>77</v>
      </c>
      <c r="E136" t="s">
        <v>49</v>
      </c>
      <c r="F136" t="s">
        <v>353</v>
      </c>
      <c r="G136" t="str">
        <f>"00488507"</f>
        <v>00488507</v>
      </c>
      <c r="H136" t="s">
        <v>354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30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0</v>
      </c>
      <c r="AB136">
        <v>0</v>
      </c>
      <c r="AC136" t="s">
        <v>355</v>
      </c>
    </row>
    <row r="137" spans="1:29" x14ac:dyDescent="0.25">
      <c r="H137" t="s">
        <v>356</v>
      </c>
    </row>
    <row r="138" spans="1:29" x14ac:dyDescent="0.25">
      <c r="A138">
        <v>66</v>
      </c>
      <c r="B138">
        <v>4727</v>
      </c>
      <c r="C138" t="s">
        <v>357</v>
      </c>
      <c r="D138" t="s">
        <v>358</v>
      </c>
      <c r="E138" t="s">
        <v>82</v>
      </c>
      <c r="F138" t="s">
        <v>359</v>
      </c>
      <c r="G138" t="str">
        <f>"201511036528"</f>
        <v>201511036528</v>
      </c>
      <c r="H138" t="s">
        <v>360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70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68</v>
      </c>
      <c r="W138">
        <v>476</v>
      </c>
      <c r="X138">
        <v>0</v>
      </c>
      <c r="Z138">
        <v>0</v>
      </c>
      <c r="AA138">
        <v>0</v>
      </c>
      <c r="AB138">
        <v>0</v>
      </c>
      <c r="AC138" t="s">
        <v>361</v>
      </c>
    </row>
    <row r="139" spans="1:29" x14ac:dyDescent="0.25">
      <c r="H139" t="s">
        <v>362</v>
      </c>
    </row>
    <row r="140" spans="1:29" x14ac:dyDescent="0.25">
      <c r="A140">
        <v>67</v>
      </c>
      <c r="B140">
        <v>5580</v>
      </c>
      <c r="C140" t="s">
        <v>363</v>
      </c>
      <c r="D140" t="s">
        <v>364</v>
      </c>
      <c r="E140" t="s">
        <v>365</v>
      </c>
      <c r="F140" t="s">
        <v>366</v>
      </c>
      <c r="G140" t="str">
        <f>"201511011494"</f>
        <v>201511011494</v>
      </c>
      <c r="H140">
        <v>781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84</v>
      </c>
      <c r="W140">
        <v>588</v>
      </c>
      <c r="X140">
        <v>0</v>
      </c>
      <c r="Z140">
        <v>0</v>
      </c>
      <c r="AA140">
        <v>0</v>
      </c>
      <c r="AB140">
        <v>0</v>
      </c>
      <c r="AC140">
        <v>1399</v>
      </c>
    </row>
    <row r="141" spans="1:29" x14ac:dyDescent="0.25">
      <c r="H141" t="s">
        <v>367</v>
      </c>
    </row>
    <row r="142" spans="1:29" x14ac:dyDescent="0.25">
      <c r="A142">
        <v>68</v>
      </c>
      <c r="B142">
        <v>2465</v>
      </c>
      <c r="C142" t="s">
        <v>368</v>
      </c>
      <c r="D142" t="s">
        <v>369</v>
      </c>
      <c r="E142" t="s">
        <v>22</v>
      </c>
      <c r="F142" t="s">
        <v>370</v>
      </c>
      <c r="G142" t="str">
        <f>"00095346"</f>
        <v>00095346</v>
      </c>
      <c r="H142" t="s">
        <v>371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0</v>
      </c>
      <c r="AB142">
        <v>0</v>
      </c>
      <c r="AC142" t="s">
        <v>372</v>
      </c>
    </row>
    <row r="143" spans="1:29" x14ac:dyDescent="0.25">
      <c r="H143" t="s">
        <v>373</v>
      </c>
    </row>
    <row r="144" spans="1:29" x14ac:dyDescent="0.25">
      <c r="A144">
        <v>69</v>
      </c>
      <c r="B144">
        <v>3631</v>
      </c>
      <c r="C144" t="s">
        <v>374</v>
      </c>
      <c r="D144" t="s">
        <v>53</v>
      </c>
      <c r="E144" t="s">
        <v>375</v>
      </c>
      <c r="F144" t="s">
        <v>376</v>
      </c>
      <c r="G144" t="str">
        <f>"00501090"</f>
        <v>00501090</v>
      </c>
      <c r="H144" t="s">
        <v>371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>
        <v>0</v>
      </c>
      <c r="AB144">
        <v>0</v>
      </c>
      <c r="AC144" t="s">
        <v>372</v>
      </c>
    </row>
    <row r="145" spans="1:29" x14ac:dyDescent="0.25">
      <c r="H145" t="s">
        <v>377</v>
      </c>
    </row>
    <row r="146" spans="1:29" x14ac:dyDescent="0.25">
      <c r="A146">
        <v>70</v>
      </c>
      <c r="B146">
        <v>4676</v>
      </c>
      <c r="C146" t="s">
        <v>378</v>
      </c>
      <c r="D146" t="s">
        <v>379</v>
      </c>
      <c r="E146" t="s">
        <v>249</v>
      </c>
      <c r="F146" t="s">
        <v>380</v>
      </c>
      <c r="G146" t="str">
        <f>"00492429"</f>
        <v>00492429</v>
      </c>
      <c r="H146" t="s">
        <v>371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>
        <v>0</v>
      </c>
      <c r="AB146">
        <v>0</v>
      </c>
      <c r="AC146" t="s">
        <v>372</v>
      </c>
    </row>
    <row r="147" spans="1:29" x14ac:dyDescent="0.25">
      <c r="H147" t="s">
        <v>381</v>
      </c>
    </row>
    <row r="148" spans="1:29" x14ac:dyDescent="0.25">
      <c r="A148">
        <v>71</v>
      </c>
      <c r="B148">
        <v>2024</v>
      </c>
      <c r="C148" t="s">
        <v>382</v>
      </c>
      <c r="D148" t="s">
        <v>175</v>
      </c>
      <c r="E148" t="s">
        <v>49</v>
      </c>
      <c r="F148" t="s">
        <v>383</v>
      </c>
      <c r="G148" t="str">
        <f>"201511006942"</f>
        <v>201511006942</v>
      </c>
      <c r="H148" t="s">
        <v>384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>
        <v>0</v>
      </c>
      <c r="AB148">
        <v>0</v>
      </c>
      <c r="AC148" t="s">
        <v>385</v>
      </c>
    </row>
    <row r="149" spans="1:29" x14ac:dyDescent="0.25">
      <c r="H149" t="s">
        <v>386</v>
      </c>
    </row>
    <row r="150" spans="1:29" x14ac:dyDescent="0.25">
      <c r="A150">
        <v>72</v>
      </c>
      <c r="B150">
        <v>2287</v>
      </c>
      <c r="C150" t="s">
        <v>387</v>
      </c>
      <c r="D150" t="s">
        <v>388</v>
      </c>
      <c r="E150" t="s">
        <v>49</v>
      </c>
      <c r="F150" t="s">
        <v>389</v>
      </c>
      <c r="G150" t="str">
        <f>"00088563"</f>
        <v>00088563</v>
      </c>
      <c r="H150" t="s">
        <v>384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0</v>
      </c>
      <c r="AB150">
        <v>0</v>
      </c>
      <c r="AC150" t="s">
        <v>385</v>
      </c>
    </row>
    <row r="151" spans="1:29" x14ac:dyDescent="0.25">
      <c r="H151" t="s">
        <v>390</v>
      </c>
    </row>
    <row r="152" spans="1:29" x14ac:dyDescent="0.25">
      <c r="A152">
        <v>73</v>
      </c>
      <c r="B152">
        <v>6113</v>
      </c>
      <c r="C152" t="s">
        <v>391</v>
      </c>
      <c r="D152" t="s">
        <v>211</v>
      </c>
      <c r="E152" t="s">
        <v>135</v>
      </c>
      <c r="F152" t="s">
        <v>392</v>
      </c>
      <c r="G152" t="str">
        <f>"201511034549"</f>
        <v>201511034549</v>
      </c>
      <c r="H152" t="s">
        <v>384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>
        <v>0</v>
      </c>
      <c r="AB152">
        <v>0</v>
      </c>
      <c r="AC152" t="s">
        <v>385</v>
      </c>
    </row>
    <row r="153" spans="1:29" x14ac:dyDescent="0.25">
      <c r="H153" t="s">
        <v>393</v>
      </c>
    </row>
    <row r="154" spans="1:29" x14ac:dyDescent="0.25">
      <c r="A154">
        <v>74</v>
      </c>
      <c r="B154">
        <v>4212</v>
      </c>
      <c r="C154" t="s">
        <v>394</v>
      </c>
      <c r="D154" t="s">
        <v>395</v>
      </c>
      <c r="E154" t="s">
        <v>89</v>
      </c>
      <c r="F154" t="s">
        <v>396</v>
      </c>
      <c r="G154" t="str">
        <f>"201511005866"</f>
        <v>201511005866</v>
      </c>
      <c r="H154">
        <v>748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30</v>
      </c>
      <c r="O154">
        <v>30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84</v>
      </c>
      <c r="W154">
        <v>588</v>
      </c>
      <c r="X154">
        <v>0</v>
      </c>
      <c r="Z154">
        <v>0</v>
      </c>
      <c r="AA154">
        <v>0</v>
      </c>
      <c r="AB154">
        <v>0</v>
      </c>
      <c r="AC154">
        <v>1396</v>
      </c>
    </row>
    <row r="155" spans="1:29" x14ac:dyDescent="0.25">
      <c r="H155" t="s">
        <v>397</v>
      </c>
    </row>
    <row r="156" spans="1:29" x14ac:dyDescent="0.25">
      <c r="A156">
        <v>75</v>
      </c>
      <c r="B156">
        <v>3061</v>
      </c>
      <c r="C156" t="s">
        <v>398</v>
      </c>
      <c r="D156" t="s">
        <v>211</v>
      </c>
      <c r="E156" t="s">
        <v>89</v>
      </c>
      <c r="F156" t="s">
        <v>399</v>
      </c>
      <c r="G156" t="str">
        <f>"201410005460"</f>
        <v>201410005460</v>
      </c>
      <c r="H156" t="s">
        <v>400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0</v>
      </c>
      <c r="AB156">
        <v>0</v>
      </c>
      <c r="AC156" t="s">
        <v>401</v>
      </c>
    </row>
    <row r="157" spans="1:29" x14ac:dyDescent="0.25">
      <c r="H157" t="s">
        <v>402</v>
      </c>
    </row>
    <row r="158" spans="1:29" x14ac:dyDescent="0.25">
      <c r="A158">
        <v>76</v>
      </c>
      <c r="B158">
        <v>1348</v>
      </c>
      <c r="C158" t="s">
        <v>403</v>
      </c>
      <c r="D158" t="s">
        <v>404</v>
      </c>
      <c r="E158" t="s">
        <v>27</v>
      </c>
      <c r="F158" t="s">
        <v>405</v>
      </c>
      <c r="G158" t="str">
        <f>"00074659"</f>
        <v>00074659</v>
      </c>
      <c r="H158" t="s">
        <v>400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0</v>
      </c>
      <c r="AB158">
        <v>0</v>
      </c>
      <c r="AC158" t="s">
        <v>401</v>
      </c>
    </row>
    <row r="159" spans="1:29" x14ac:dyDescent="0.25">
      <c r="H159" t="s">
        <v>406</v>
      </c>
    </row>
    <row r="160" spans="1:29" x14ac:dyDescent="0.25">
      <c r="A160">
        <v>77</v>
      </c>
      <c r="B160">
        <v>5200</v>
      </c>
      <c r="C160" t="s">
        <v>407</v>
      </c>
      <c r="D160" t="s">
        <v>26</v>
      </c>
      <c r="E160" t="s">
        <v>82</v>
      </c>
      <c r="F160" t="s">
        <v>408</v>
      </c>
      <c r="G160" t="str">
        <f>"201511031042"</f>
        <v>201511031042</v>
      </c>
      <c r="H160" t="s">
        <v>325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>
        <v>0</v>
      </c>
      <c r="AB160">
        <v>0</v>
      </c>
      <c r="AC160" t="s">
        <v>409</v>
      </c>
    </row>
    <row r="161" spans="1:29" x14ac:dyDescent="0.25">
      <c r="H161" t="s">
        <v>410</v>
      </c>
    </row>
    <row r="162" spans="1:29" x14ac:dyDescent="0.25">
      <c r="A162">
        <v>78</v>
      </c>
      <c r="B162">
        <v>5210</v>
      </c>
      <c r="C162" t="s">
        <v>411</v>
      </c>
      <c r="D162" t="s">
        <v>412</v>
      </c>
      <c r="E162" t="s">
        <v>413</v>
      </c>
      <c r="F162" t="s">
        <v>414</v>
      </c>
      <c r="G162" t="str">
        <f>"201511007222"</f>
        <v>201511007222</v>
      </c>
      <c r="H162" t="s">
        <v>415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64</v>
      </c>
      <c r="W162">
        <v>448</v>
      </c>
      <c r="X162">
        <v>0</v>
      </c>
      <c r="Z162">
        <v>0</v>
      </c>
      <c r="AA162">
        <v>0</v>
      </c>
      <c r="AB162">
        <v>0</v>
      </c>
      <c r="AC162" t="s">
        <v>416</v>
      </c>
    </row>
    <row r="163" spans="1:29" x14ac:dyDescent="0.25">
      <c r="H163" t="s">
        <v>417</v>
      </c>
    </row>
    <row r="164" spans="1:29" x14ac:dyDescent="0.25">
      <c r="A164">
        <v>79</v>
      </c>
      <c r="B164">
        <v>1958</v>
      </c>
      <c r="C164" t="s">
        <v>418</v>
      </c>
      <c r="D164" t="s">
        <v>419</v>
      </c>
      <c r="E164" t="s">
        <v>27</v>
      </c>
      <c r="F164" t="s">
        <v>420</v>
      </c>
      <c r="G164" t="str">
        <f>"201511022650"</f>
        <v>201511022650</v>
      </c>
      <c r="H164" t="s">
        <v>421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80</v>
      </c>
      <c r="W164">
        <v>560</v>
      </c>
      <c r="X164">
        <v>0</v>
      </c>
      <c r="Z164">
        <v>0</v>
      </c>
      <c r="AA164">
        <v>0</v>
      </c>
      <c r="AB164">
        <v>0</v>
      </c>
      <c r="AC164" t="s">
        <v>422</v>
      </c>
    </row>
    <row r="165" spans="1:29" x14ac:dyDescent="0.25">
      <c r="H165" t="s">
        <v>423</v>
      </c>
    </row>
    <row r="166" spans="1:29" x14ac:dyDescent="0.25">
      <c r="A166">
        <v>80</v>
      </c>
      <c r="B166">
        <v>2341</v>
      </c>
      <c r="C166" t="s">
        <v>424</v>
      </c>
      <c r="D166" t="s">
        <v>228</v>
      </c>
      <c r="E166" t="s">
        <v>249</v>
      </c>
      <c r="F166" t="s">
        <v>425</v>
      </c>
      <c r="G166" t="str">
        <f>"201511040458"</f>
        <v>201511040458</v>
      </c>
      <c r="H166" t="s">
        <v>426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>
        <v>0</v>
      </c>
      <c r="AB166">
        <v>0</v>
      </c>
      <c r="AC166" t="s">
        <v>427</v>
      </c>
    </row>
    <row r="167" spans="1:29" x14ac:dyDescent="0.25">
      <c r="H167" t="s">
        <v>428</v>
      </c>
    </row>
    <row r="168" spans="1:29" x14ac:dyDescent="0.25">
      <c r="A168">
        <v>81</v>
      </c>
      <c r="B168">
        <v>1337</v>
      </c>
      <c r="C168" t="s">
        <v>429</v>
      </c>
      <c r="D168" t="s">
        <v>14</v>
      </c>
      <c r="E168" t="s">
        <v>49</v>
      </c>
      <c r="F168" t="s">
        <v>430</v>
      </c>
      <c r="G168" t="str">
        <f>"201510002029"</f>
        <v>201510002029</v>
      </c>
      <c r="H168" t="s">
        <v>426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0</v>
      </c>
      <c r="AA168">
        <v>0</v>
      </c>
      <c r="AB168">
        <v>0</v>
      </c>
      <c r="AC168" t="s">
        <v>427</v>
      </c>
    </row>
    <row r="169" spans="1:29" x14ac:dyDescent="0.25">
      <c r="H169" t="s">
        <v>431</v>
      </c>
    </row>
    <row r="170" spans="1:29" x14ac:dyDescent="0.25">
      <c r="A170">
        <v>82</v>
      </c>
      <c r="B170">
        <v>4707</v>
      </c>
      <c r="C170" t="s">
        <v>432</v>
      </c>
      <c r="D170" t="s">
        <v>433</v>
      </c>
      <c r="E170" t="s">
        <v>135</v>
      </c>
      <c r="F170" t="s">
        <v>434</v>
      </c>
      <c r="G170" t="str">
        <f>"201512000131"</f>
        <v>201512000131</v>
      </c>
      <c r="H170" t="s">
        <v>435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>
        <v>0</v>
      </c>
      <c r="AB170">
        <v>0</v>
      </c>
      <c r="AC170" t="s">
        <v>436</v>
      </c>
    </row>
    <row r="171" spans="1:29" x14ac:dyDescent="0.25">
      <c r="H171" t="s">
        <v>437</v>
      </c>
    </row>
    <row r="172" spans="1:29" x14ac:dyDescent="0.25">
      <c r="A172">
        <v>83</v>
      </c>
      <c r="B172">
        <v>4810</v>
      </c>
      <c r="C172" t="s">
        <v>411</v>
      </c>
      <c r="D172" t="s">
        <v>228</v>
      </c>
      <c r="E172" t="s">
        <v>438</v>
      </c>
      <c r="F172" t="s">
        <v>439</v>
      </c>
      <c r="G172" t="str">
        <f>"201510004631"</f>
        <v>201510004631</v>
      </c>
      <c r="H172" t="s">
        <v>440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0</v>
      </c>
      <c r="AB172">
        <v>0</v>
      </c>
      <c r="AC172" t="s">
        <v>441</v>
      </c>
    </row>
    <row r="173" spans="1:29" x14ac:dyDescent="0.25">
      <c r="H173" t="s">
        <v>442</v>
      </c>
    </row>
    <row r="174" spans="1:29" x14ac:dyDescent="0.25">
      <c r="A174">
        <v>84</v>
      </c>
      <c r="B174">
        <v>6989</v>
      </c>
      <c r="C174" t="s">
        <v>443</v>
      </c>
      <c r="D174" t="s">
        <v>444</v>
      </c>
      <c r="E174" t="s">
        <v>27</v>
      </c>
      <c r="F174" t="s">
        <v>445</v>
      </c>
      <c r="G174" t="str">
        <f>"201302000122"</f>
        <v>201302000122</v>
      </c>
      <c r="H174" t="s">
        <v>17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84</v>
      </c>
      <c r="W174">
        <v>588</v>
      </c>
      <c r="X174">
        <v>0</v>
      </c>
      <c r="Z174">
        <v>0</v>
      </c>
      <c r="AA174">
        <v>0</v>
      </c>
      <c r="AB174">
        <v>0</v>
      </c>
      <c r="AC174" t="s">
        <v>446</v>
      </c>
    </row>
    <row r="175" spans="1:29" x14ac:dyDescent="0.25">
      <c r="H175" t="s">
        <v>447</v>
      </c>
    </row>
    <row r="176" spans="1:29" x14ac:dyDescent="0.25">
      <c r="A176">
        <v>85</v>
      </c>
      <c r="B176">
        <v>4057</v>
      </c>
      <c r="C176" t="s">
        <v>448</v>
      </c>
      <c r="D176" t="s">
        <v>228</v>
      </c>
      <c r="E176" t="s">
        <v>449</v>
      </c>
      <c r="F176" t="s">
        <v>450</v>
      </c>
      <c r="G176" t="str">
        <f>"201511036601"</f>
        <v>201511036601</v>
      </c>
      <c r="H176" t="s">
        <v>17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84</v>
      </c>
      <c r="W176">
        <v>588</v>
      </c>
      <c r="X176">
        <v>0</v>
      </c>
      <c r="Z176">
        <v>0</v>
      </c>
      <c r="AA176">
        <v>0</v>
      </c>
      <c r="AB176">
        <v>0</v>
      </c>
      <c r="AC176" t="s">
        <v>446</v>
      </c>
    </row>
    <row r="177" spans="1:29" x14ac:dyDescent="0.25">
      <c r="H177" t="s">
        <v>451</v>
      </c>
    </row>
    <row r="178" spans="1:29" x14ac:dyDescent="0.25">
      <c r="A178">
        <v>86</v>
      </c>
      <c r="B178">
        <v>4380</v>
      </c>
      <c r="C178" t="s">
        <v>452</v>
      </c>
      <c r="D178" t="s">
        <v>124</v>
      </c>
      <c r="E178" t="s">
        <v>34</v>
      </c>
      <c r="F178" t="s">
        <v>453</v>
      </c>
      <c r="G178" t="str">
        <f>"201511029215"</f>
        <v>201511029215</v>
      </c>
      <c r="H178" t="s">
        <v>17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>
        <v>0</v>
      </c>
      <c r="AB178">
        <v>0</v>
      </c>
      <c r="AC178" t="s">
        <v>446</v>
      </c>
    </row>
    <row r="179" spans="1:29" x14ac:dyDescent="0.25">
      <c r="H179" t="s">
        <v>454</v>
      </c>
    </row>
    <row r="180" spans="1:29" x14ac:dyDescent="0.25">
      <c r="A180">
        <v>87</v>
      </c>
      <c r="B180">
        <v>1499</v>
      </c>
      <c r="C180" t="s">
        <v>455</v>
      </c>
      <c r="D180" t="s">
        <v>456</v>
      </c>
      <c r="E180" t="s">
        <v>320</v>
      </c>
      <c r="F180" t="s">
        <v>457</v>
      </c>
      <c r="G180" t="str">
        <f>"201510002161"</f>
        <v>201510002161</v>
      </c>
      <c r="H180" t="s">
        <v>29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84</v>
      </c>
      <c r="W180">
        <v>588</v>
      </c>
      <c r="X180">
        <v>0</v>
      </c>
      <c r="Z180">
        <v>0</v>
      </c>
      <c r="AA180">
        <v>0</v>
      </c>
      <c r="AB180">
        <v>0</v>
      </c>
      <c r="AC180" t="s">
        <v>458</v>
      </c>
    </row>
    <row r="181" spans="1:29" x14ac:dyDescent="0.25">
      <c r="H181" t="s">
        <v>459</v>
      </c>
    </row>
    <row r="182" spans="1:29" x14ac:dyDescent="0.25">
      <c r="A182">
        <v>88</v>
      </c>
      <c r="B182">
        <v>4654</v>
      </c>
      <c r="C182" t="s">
        <v>460</v>
      </c>
      <c r="D182" t="s">
        <v>34</v>
      </c>
      <c r="E182" t="s">
        <v>461</v>
      </c>
      <c r="F182" t="s">
        <v>462</v>
      </c>
      <c r="G182" t="str">
        <f>"201511040224"</f>
        <v>201511040224</v>
      </c>
      <c r="H182" t="s">
        <v>29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84</v>
      </c>
      <c r="W182">
        <v>588</v>
      </c>
      <c r="X182">
        <v>0</v>
      </c>
      <c r="Z182">
        <v>0</v>
      </c>
      <c r="AA182">
        <v>0</v>
      </c>
      <c r="AB182">
        <v>0</v>
      </c>
      <c r="AC182" t="s">
        <v>458</v>
      </c>
    </row>
    <row r="183" spans="1:29" x14ac:dyDescent="0.25">
      <c r="H183" t="s">
        <v>463</v>
      </c>
    </row>
    <row r="184" spans="1:29" x14ac:dyDescent="0.25">
      <c r="A184">
        <v>89</v>
      </c>
      <c r="B184">
        <v>4331</v>
      </c>
      <c r="C184" t="s">
        <v>464</v>
      </c>
      <c r="D184" t="s">
        <v>100</v>
      </c>
      <c r="E184" t="s">
        <v>465</v>
      </c>
      <c r="F184" t="s">
        <v>466</v>
      </c>
      <c r="G184" t="str">
        <f>"201511031154"</f>
        <v>201511031154</v>
      </c>
      <c r="H184" t="s">
        <v>29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84</v>
      </c>
      <c r="W184">
        <v>588</v>
      </c>
      <c r="X184">
        <v>0</v>
      </c>
      <c r="Z184">
        <v>0</v>
      </c>
      <c r="AA184">
        <v>0</v>
      </c>
      <c r="AB184">
        <v>0</v>
      </c>
      <c r="AC184" t="s">
        <v>458</v>
      </c>
    </row>
    <row r="185" spans="1:29" x14ac:dyDescent="0.25">
      <c r="H185" t="s">
        <v>467</v>
      </c>
    </row>
    <row r="186" spans="1:29" x14ac:dyDescent="0.25">
      <c r="A186">
        <v>90</v>
      </c>
      <c r="B186">
        <v>2660</v>
      </c>
      <c r="C186" t="s">
        <v>468</v>
      </c>
      <c r="D186" t="s">
        <v>469</v>
      </c>
      <c r="E186" t="s">
        <v>27</v>
      </c>
      <c r="F186" t="s">
        <v>470</v>
      </c>
      <c r="G186" t="str">
        <f>"201511014782"</f>
        <v>201511014782</v>
      </c>
      <c r="H186" t="s">
        <v>471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84</v>
      </c>
      <c r="W186">
        <v>588</v>
      </c>
      <c r="X186">
        <v>0</v>
      </c>
      <c r="Z186">
        <v>0</v>
      </c>
      <c r="AA186">
        <v>0</v>
      </c>
      <c r="AB186">
        <v>0</v>
      </c>
      <c r="AC186" t="s">
        <v>472</v>
      </c>
    </row>
    <row r="187" spans="1:29" x14ac:dyDescent="0.25">
      <c r="H187" t="s">
        <v>473</v>
      </c>
    </row>
    <row r="188" spans="1:29" x14ac:dyDescent="0.25">
      <c r="A188">
        <v>91</v>
      </c>
      <c r="B188">
        <v>6205</v>
      </c>
      <c r="C188" t="s">
        <v>474</v>
      </c>
      <c r="D188" t="s">
        <v>475</v>
      </c>
      <c r="E188" t="s">
        <v>135</v>
      </c>
      <c r="F188" t="s">
        <v>476</v>
      </c>
      <c r="G188" t="str">
        <f>"00480796"</f>
        <v>00480796</v>
      </c>
      <c r="H188">
        <v>803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84</v>
      </c>
      <c r="W188">
        <v>588</v>
      </c>
      <c r="X188">
        <v>0</v>
      </c>
      <c r="Z188">
        <v>0</v>
      </c>
      <c r="AA188">
        <v>0</v>
      </c>
      <c r="AB188">
        <v>0</v>
      </c>
      <c r="AC188">
        <v>1391</v>
      </c>
    </row>
    <row r="189" spans="1:29" x14ac:dyDescent="0.25">
      <c r="H189" t="s">
        <v>477</v>
      </c>
    </row>
    <row r="190" spans="1:29" x14ac:dyDescent="0.25">
      <c r="A190">
        <v>92</v>
      </c>
      <c r="B190">
        <v>6455</v>
      </c>
      <c r="C190" t="s">
        <v>478</v>
      </c>
      <c r="D190" t="s">
        <v>89</v>
      </c>
      <c r="E190" t="s">
        <v>89</v>
      </c>
      <c r="F190" t="s">
        <v>479</v>
      </c>
      <c r="G190" t="str">
        <f>"201511032674"</f>
        <v>201511032674</v>
      </c>
      <c r="H190">
        <v>803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84</v>
      </c>
      <c r="W190">
        <v>588</v>
      </c>
      <c r="X190">
        <v>0</v>
      </c>
      <c r="Z190">
        <v>0</v>
      </c>
      <c r="AA190">
        <v>0</v>
      </c>
      <c r="AB190">
        <v>0</v>
      </c>
      <c r="AC190">
        <v>1391</v>
      </c>
    </row>
    <row r="191" spans="1:29" x14ac:dyDescent="0.25">
      <c r="H191" t="s">
        <v>480</v>
      </c>
    </row>
    <row r="192" spans="1:29" x14ac:dyDescent="0.25">
      <c r="A192">
        <v>93</v>
      </c>
      <c r="B192">
        <v>5551</v>
      </c>
      <c r="C192" t="s">
        <v>481</v>
      </c>
      <c r="D192" t="s">
        <v>482</v>
      </c>
      <c r="E192" t="s">
        <v>34</v>
      </c>
      <c r="F192" t="s">
        <v>483</v>
      </c>
      <c r="G192" t="str">
        <f>"00035898"</f>
        <v>00035898</v>
      </c>
      <c r="H192">
        <v>803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84</v>
      </c>
      <c r="W192">
        <v>588</v>
      </c>
      <c r="X192">
        <v>0</v>
      </c>
      <c r="Z192">
        <v>0</v>
      </c>
      <c r="AA192">
        <v>0</v>
      </c>
      <c r="AB192">
        <v>0</v>
      </c>
      <c r="AC192">
        <v>1391</v>
      </c>
    </row>
    <row r="193" spans="1:29" x14ac:dyDescent="0.25">
      <c r="H193" t="s">
        <v>484</v>
      </c>
    </row>
    <row r="194" spans="1:29" x14ac:dyDescent="0.25">
      <c r="A194">
        <v>94</v>
      </c>
      <c r="B194">
        <v>5467</v>
      </c>
      <c r="C194" t="s">
        <v>485</v>
      </c>
      <c r="D194" t="s">
        <v>486</v>
      </c>
      <c r="E194" t="s">
        <v>49</v>
      </c>
      <c r="F194" t="s">
        <v>487</v>
      </c>
      <c r="G194" t="str">
        <f>"201010000102"</f>
        <v>201010000102</v>
      </c>
      <c r="H194" t="s">
        <v>488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30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77</v>
      </c>
      <c r="W194">
        <v>539</v>
      </c>
      <c r="X194">
        <v>0</v>
      </c>
      <c r="Z194">
        <v>0</v>
      </c>
      <c r="AA194">
        <v>0</v>
      </c>
      <c r="AB194">
        <v>0</v>
      </c>
      <c r="AC194" t="s">
        <v>489</v>
      </c>
    </row>
    <row r="195" spans="1:29" x14ac:dyDescent="0.25">
      <c r="H195" t="s">
        <v>490</v>
      </c>
    </row>
    <row r="196" spans="1:29" x14ac:dyDescent="0.25">
      <c r="A196">
        <v>95</v>
      </c>
      <c r="B196">
        <v>4151</v>
      </c>
      <c r="C196" t="s">
        <v>491</v>
      </c>
      <c r="D196" t="s">
        <v>211</v>
      </c>
      <c r="E196" t="s">
        <v>100</v>
      </c>
      <c r="F196" t="s">
        <v>492</v>
      </c>
      <c r="G196" t="str">
        <f>"201511041619"</f>
        <v>201511041619</v>
      </c>
      <c r="H196" t="s">
        <v>493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70</v>
      </c>
      <c r="O196">
        <v>30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64</v>
      </c>
      <c r="W196">
        <v>448</v>
      </c>
      <c r="X196">
        <v>0</v>
      </c>
      <c r="Z196">
        <v>0</v>
      </c>
      <c r="AA196">
        <v>0</v>
      </c>
      <c r="AB196">
        <v>0</v>
      </c>
      <c r="AC196" t="s">
        <v>494</v>
      </c>
    </row>
    <row r="197" spans="1:29" x14ac:dyDescent="0.25">
      <c r="H197" t="s">
        <v>495</v>
      </c>
    </row>
    <row r="198" spans="1:29" x14ac:dyDescent="0.25">
      <c r="A198">
        <v>96</v>
      </c>
      <c r="B198">
        <v>4304</v>
      </c>
      <c r="C198" t="s">
        <v>496</v>
      </c>
      <c r="D198" t="s">
        <v>211</v>
      </c>
      <c r="E198" t="s">
        <v>497</v>
      </c>
      <c r="F198" t="s">
        <v>498</v>
      </c>
      <c r="G198" t="str">
        <f>"00488478"</f>
        <v>00488478</v>
      </c>
      <c r="H198" t="s">
        <v>126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30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76</v>
      </c>
      <c r="W198">
        <v>532</v>
      </c>
      <c r="X198">
        <v>0</v>
      </c>
      <c r="Z198">
        <v>0</v>
      </c>
      <c r="AA198">
        <v>0</v>
      </c>
      <c r="AB198">
        <v>0</v>
      </c>
      <c r="AC198" t="s">
        <v>499</v>
      </c>
    </row>
    <row r="199" spans="1:29" x14ac:dyDescent="0.25">
      <c r="H199" t="s">
        <v>500</v>
      </c>
    </row>
    <row r="200" spans="1:29" x14ac:dyDescent="0.25">
      <c r="A200">
        <v>97</v>
      </c>
      <c r="B200">
        <v>1753</v>
      </c>
      <c r="C200" t="s">
        <v>501</v>
      </c>
      <c r="D200" t="s">
        <v>48</v>
      </c>
      <c r="E200" t="s">
        <v>149</v>
      </c>
      <c r="F200" t="s">
        <v>502</v>
      </c>
      <c r="G200" t="str">
        <f>"00481181"</f>
        <v>00481181</v>
      </c>
      <c r="H200" t="s">
        <v>503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30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84</v>
      </c>
      <c r="W200">
        <v>588</v>
      </c>
      <c r="X200">
        <v>0</v>
      </c>
      <c r="Z200">
        <v>0</v>
      </c>
      <c r="AA200">
        <v>0</v>
      </c>
      <c r="AB200">
        <v>0</v>
      </c>
      <c r="AC200" t="s">
        <v>504</v>
      </c>
    </row>
    <row r="201" spans="1:29" x14ac:dyDescent="0.25">
      <c r="H201" t="s">
        <v>505</v>
      </c>
    </row>
    <row r="202" spans="1:29" x14ac:dyDescent="0.25">
      <c r="A202">
        <v>98</v>
      </c>
      <c r="B202">
        <v>4836</v>
      </c>
      <c r="C202" t="s">
        <v>506</v>
      </c>
      <c r="D202" t="s">
        <v>507</v>
      </c>
      <c r="E202" t="s">
        <v>456</v>
      </c>
      <c r="F202" t="s">
        <v>508</v>
      </c>
      <c r="G202" t="str">
        <f>"201511032341"</f>
        <v>201511032341</v>
      </c>
      <c r="H202" t="s">
        <v>40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84</v>
      </c>
      <c r="W202">
        <v>588</v>
      </c>
      <c r="X202">
        <v>0</v>
      </c>
      <c r="Z202">
        <v>0</v>
      </c>
      <c r="AA202">
        <v>0</v>
      </c>
      <c r="AB202">
        <v>0</v>
      </c>
      <c r="AC202" t="s">
        <v>509</v>
      </c>
    </row>
    <row r="203" spans="1:29" x14ac:dyDescent="0.25">
      <c r="H203" t="s">
        <v>510</v>
      </c>
    </row>
    <row r="204" spans="1:29" x14ac:dyDescent="0.25">
      <c r="A204">
        <v>99</v>
      </c>
      <c r="B204">
        <v>6694</v>
      </c>
      <c r="C204" t="s">
        <v>511</v>
      </c>
      <c r="D204" t="s">
        <v>379</v>
      </c>
      <c r="E204" t="s">
        <v>512</v>
      </c>
      <c r="F204" t="s">
        <v>513</v>
      </c>
      <c r="G204" t="str">
        <f>"00093276"</f>
        <v>00093276</v>
      </c>
      <c r="H204" t="s">
        <v>40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74</v>
      </c>
      <c r="W204">
        <v>518</v>
      </c>
      <c r="X204">
        <v>0</v>
      </c>
      <c r="Z204">
        <v>0</v>
      </c>
      <c r="AA204">
        <v>0</v>
      </c>
      <c r="AB204">
        <v>0</v>
      </c>
      <c r="AC204" t="s">
        <v>509</v>
      </c>
    </row>
    <row r="205" spans="1:29" x14ac:dyDescent="0.25">
      <c r="H205" t="s">
        <v>514</v>
      </c>
    </row>
    <row r="206" spans="1:29" x14ac:dyDescent="0.25">
      <c r="A206">
        <v>100</v>
      </c>
      <c r="B206">
        <v>3843</v>
      </c>
      <c r="C206" t="s">
        <v>515</v>
      </c>
      <c r="D206" t="s">
        <v>34</v>
      </c>
      <c r="E206" t="s">
        <v>82</v>
      </c>
      <c r="F206" t="s">
        <v>516</v>
      </c>
      <c r="G206" t="str">
        <f>"200911000452"</f>
        <v>200911000452</v>
      </c>
      <c r="H206" t="s">
        <v>517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84</v>
      </c>
      <c r="W206">
        <v>588</v>
      </c>
      <c r="X206">
        <v>0</v>
      </c>
      <c r="Z206">
        <v>0</v>
      </c>
      <c r="AA206">
        <v>0</v>
      </c>
      <c r="AB206">
        <v>0</v>
      </c>
      <c r="AC206" t="s">
        <v>518</v>
      </c>
    </row>
    <row r="207" spans="1:29" x14ac:dyDescent="0.25">
      <c r="H207" t="s">
        <v>519</v>
      </c>
    </row>
    <row r="208" spans="1:29" x14ac:dyDescent="0.25">
      <c r="A208">
        <v>101</v>
      </c>
      <c r="B208">
        <v>5829</v>
      </c>
      <c r="C208" t="s">
        <v>520</v>
      </c>
      <c r="D208" t="s">
        <v>486</v>
      </c>
      <c r="E208" t="s">
        <v>89</v>
      </c>
      <c r="F208" t="s">
        <v>521</v>
      </c>
      <c r="G208" t="str">
        <f>"201510002781"</f>
        <v>201510002781</v>
      </c>
      <c r="H208" t="s">
        <v>522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30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84</v>
      </c>
      <c r="W208">
        <v>588</v>
      </c>
      <c r="X208">
        <v>0</v>
      </c>
      <c r="Z208">
        <v>0</v>
      </c>
      <c r="AA208">
        <v>0</v>
      </c>
      <c r="AB208">
        <v>0</v>
      </c>
      <c r="AC208" t="s">
        <v>523</v>
      </c>
    </row>
    <row r="209" spans="1:29" x14ac:dyDescent="0.25">
      <c r="H209" t="s">
        <v>524</v>
      </c>
    </row>
    <row r="210" spans="1:29" x14ac:dyDescent="0.25">
      <c r="A210">
        <v>102</v>
      </c>
      <c r="B210">
        <v>2989</v>
      </c>
      <c r="C210" t="s">
        <v>525</v>
      </c>
      <c r="D210" t="s">
        <v>48</v>
      </c>
      <c r="E210" t="s">
        <v>365</v>
      </c>
      <c r="F210" t="s">
        <v>526</v>
      </c>
      <c r="G210" t="str">
        <f>"201511025179"</f>
        <v>201511025179</v>
      </c>
      <c r="H210" t="s">
        <v>522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84</v>
      </c>
      <c r="W210">
        <v>588</v>
      </c>
      <c r="X210">
        <v>0</v>
      </c>
      <c r="Z210">
        <v>0</v>
      </c>
      <c r="AA210">
        <v>0</v>
      </c>
      <c r="AB210">
        <v>0</v>
      </c>
      <c r="AC210" t="s">
        <v>523</v>
      </c>
    </row>
    <row r="211" spans="1:29" x14ac:dyDescent="0.25">
      <c r="H211" t="s">
        <v>527</v>
      </c>
    </row>
    <row r="212" spans="1:29" x14ac:dyDescent="0.25">
      <c r="A212">
        <v>103</v>
      </c>
      <c r="B212">
        <v>1197</v>
      </c>
      <c r="C212" t="s">
        <v>528</v>
      </c>
      <c r="D212" t="s">
        <v>232</v>
      </c>
      <c r="E212" t="s">
        <v>34</v>
      </c>
      <c r="F212" t="s">
        <v>529</v>
      </c>
      <c r="G212" t="str">
        <f>"201511006275"</f>
        <v>201511006275</v>
      </c>
      <c r="H212" t="s">
        <v>522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74</v>
      </c>
      <c r="W212">
        <v>518</v>
      </c>
      <c r="X212">
        <v>0</v>
      </c>
      <c r="Z212">
        <v>0</v>
      </c>
      <c r="AA212">
        <v>5</v>
      </c>
      <c r="AB212">
        <v>100</v>
      </c>
      <c r="AC212" t="s">
        <v>523</v>
      </c>
    </row>
    <row r="213" spans="1:29" x14ac:dyDescent="0.25">
      <c r="H213" t="s">
        <v>530</v>
      </c>
    </row>
    <row r="214" spans="1:29" x14ac:dyDescent="0.25">
      <c r="A214">
        <v>104</v>
      </c>
      <c r="B214">
        <v>6880</v>
      </c>
      <c r="C214" t="s">
        <v>531</v>
      </c>
      <c r="D214" t="s">
        <v>532</v>
      </c>
      <c r="E214" t="s">
        <v>533</v>
      </c>
      <c r="F214" t="s">
        <v>534</v>
      </c>
      <c r="G214" t="str">
        <f>"201511039570"</f>
        <v>201511039570</v>
      </c>
      <c r="H214" t="s">
        <v>535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74</v>
      </c>
      <c r="W214">
        <v>518</v>
      </c>
      <c r="X214">
        <v>0</v>
      </c>
      <c r="Z214">
        <v>0</v>
      </c>
      <c r="AA214">
        <v>0</v>
      </c>
      <c r="AB214">
        <v>0</v>
      </c>
      <c r="AC214" t="s">
        <v>536</v>
      </c>
    </row>
    <row r="215" spans="1:29" x14ac:dyDescent="0.25">
      <c r="H215" t="s">
        <v>537</v>
      </c>
    </row>
    <row r="216" spans="1:29" x14ac:dyDescent="0.25">
      <c r="A216">
        <v>105</v>
      </c>
      <c r="B216">
        <v>6524</v>
      </c>
      <c r="C216" t="s">
        <v>538</v>
      </c>
      <c r="D216" t="s">
        <v>539</v>
      </c>
      <c r="E216" t="s">
        <v>540</v>
      </c>
      <c r="F216" t="s">
        <v>541</v>
      </c>
      <c r="G216" t="str">
        <f>"201511032424"</f>
        <v>201511032424</v>
      </c>
      <c r="H216">
        <v>770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84</v>
      </c>
      <c r="W216">
        <v>588</v>
      </c>
      <c r="X216">
        <v>0</v>
      </c>
      <c r="Z216">
        <v>0</v>
      </c>
      <c r="AA216">
        <v>0</v>
      </c>
      <c r="AB216">
        <v>0</v>
      </c>
      <c r="AC216">
        <v>1388</v>
      </c>
    </row>
    <row r="217" spans="1:29" x14ac:dyDescent="0.25">
      <c r="H217" t="s">
        <v>542</v>
      </c>
    </row>
    <row r="218" spans="1:29" x14ac:dyDescent="0.25">
      <c r="A218">
        <v>106</v>
      </c>
      <c r="B218">
        <v>5928</v>
      </c>
      <c r="C218" t="s">
        <v>543</v>
      </c>
      <c r="D218" t="s">
        <v>49</v>
      </c>
      <c r="E218" t="s">
        <v>82</v>
      </c>
      <c r="F218" t="s">
        <v>544</v>
      </c>
      <c r="G218" t="str">
        <f>"201512000082"</f>
        <v>201512000082</v>
      </c>
      <c r="H218">
        <v>770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84</v>
      </c>
      <c r="W218">
        <v>588</v>
      </c>
      <c r="X218">
        <v>0</v>
      </c>
      <c r="Z218">
        <v>0</v>
      </c>
      <c r="AA218">
        <v>0</v>
      </c>
      <c r="AB218">
        <v>0</v>
      </c>
      <c r="AC218">
        <v>1388</v>
      </c>
    </row>
    <row r="219" spans="1:29" x14ac:dyDescent="0.25">
      <c r="H219" t="s">
        <v>545</v>
      </c>
    </row>
    <row r="220" spans="1:29" x14ac:dyDescent="0.25">
      <c r="A220">
        <v>107</v>
      </c>
      <c r="B220">
        <v>6706</v>
      </c>
      <c r="C220" t="s">
        <v>546</v>
      </c>
      <c r="D220" t="s">
        <v>89</v>
      </c>
      <c r="E220" t="s">
        <v>135</v>
      </c>
      <c r="F220" t="s">
        <v>547</v>
      </c>
      <c r="G220" t="str">
        <f>"00030472"</f>
        <v>00030472</v>
      </c>
      <c r="H220">
        <v>770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84</v>
      </c>
      <c r="W220">
        <v>588</v>
      </c>
      <c r="X220">
        <v>0</v>
      </c>
      <c r="Z220">
        <v>0</v>
      </c>
      <c r="AA220">
        <v>0</v>
      </c>
      <c r="AB220">
        <v>0</v>
      </c>
      <c r="AC220">
        <v>1388</v>
      </c>
    </row>
    <row r="221" spans="1:29" x14ac:dyDescent="0.25">
      <c r="H221" t="s">
        <v>548</v>
      </c>
    </row>
    <row r="222" spans="1:29" x14ac:dyDescent="0.25">
      <c r="A222">
        <v>108</v>
      </c>
      <c r="B222">
        <v>4595</v>
      </c>
      <c r="C222" t="s">
        <v>549</v>
      </c>
      <c r="D222" t="s">
        <v>550</v>
      </c>
      <c r="E222" t="s">
        <v>49</v>
      </c>
      <c r="F222" t="s">
        <v>551</v>
      </c>
      <c r="G222" t="str">
        <f>"201512001561"</f>
        <v>201512001561</v>
      </c>
      <c r="H222">
        <v>770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84</v>
      </c>
      <c r="W222">
        <v>588</v>
      </c>
      <c r="X222">
        <v>0</v>
      </c>
      <c r="Z222">
        <v>0</v>
      </c>
      <c r="AA222">
        <v>0</v>
      </c>
      <c r="AB222">
        <v>0</v>
      </c>
      <c r="AC222">
        <v>1388</v>
      </c>
    </row>
    <row r="223" spans="1:29" x14ac:dyDescent="0.25">
      <c r="H223" t="s">
        <v>552</v>
      </c>
    </row>
    <row r="224" spans="1:29" x14ac:dyDescent="0.25">
      <c r="A224">
        <v>109</v>
      </c>
      <c r="B224">
        <v>5346</v>
      </c>
      <c r="C224" t="s">
        <v>553</v>
      </c>
      <c r="D224" t="s">
        <v>554</v>
      </c>
      <c r="E224" t="s">
        <v>303</v>
      </c>
      <c r="F224" t="s">
        <v>555</v>
      </c>
      <c r="G224" t="str">
        <f>"201511039301"</f>
        <v>201511039301</v>
      </c>
      <c r="H224">
        <v>770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84</v>
      </c>
      <c r="W224">
        <v>588</v>
      </c>
      <c r="X224">
        <v>0</v>
      </c>
      <c r="Z224">
        <v>0</v>
      </c>
      <c r="AA224">
        <v>0</v>
      </c>
      <c r="AB224">
        <v>0</v>
      </c>
      <c r="AC224">
        <v>1388</v>
      </c>
    </row>
    <row r="225" spans="1:29" x14ac:dyDescent="0.25">
      <c r="H225" t="s">
        <v>556</v>
      </c>
    </row>
    <row r="226" spans="1:29" x14ac:dyDescent="0.25">
      <c r="A226">
        <v>110</v>
      </c>
      <c r="B226">
        <v>6114</v>
      </c>
      <c r="C226" t="s">
        <v>557</v>
      </c>
      <c r="D226" t="s">
        <v>558</v>
      </c>
      <c r="E226" t="s">
        <v>559</v>
      </c>
      <c r="F226" t="s">
        <v>560</v>
      </c>
      <c r="G226" t="str">
        <f>"201511028151"</f>
        <v>201511028151</v>
      </c>
      <c r="H226" t="s">
        <v>561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80</v>
      </c>
      <c r="W226">
        <v>560</v>
      </c>
      <c r="X226">
        <v>0</v>
      </c>
      <c r="Z226">
        <v>0</v>
      </c>
      <c r="AA226">
        <v>0</v>
      </c>
      <c r="AB226">
        <v>0</v>
      </c>
      <c r="AC226" t="s">
        <v>562</v>
      </c>
    </row>
    <row r="227" spans="1:29" x14ac:dyDescent="0.25">
      <c r="H227" t="s">
        <v>563</v>
      </c>
    </row>
    <row r="228" spans="1:29" x14ac:dyDescent="0.25">
      <c r="A228">
        <v>111</v>
      </c>
      <c r="B228">
        <v>5735</v>
      </c>
      <c r="C228" t="s">
        <v>564</v>
      </c>
      <c r="D228" t="s">
        <v>175</v>
      </c>
      <c r="E228" t="s">
        <v>49</v>
      </c>
      <c r="F228" t="s">
        <v>565</v>
      </c>
      <c r="G228" t="str">
        <f>"00495567"</f>
        <v>00495567</v>
      </c>
      <c r="H228" t="s">
        <v>102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84</v>
      </c>
      <c r="W228">
        <v>588</v>
      </c>
      <c r="X228">
        <v>0</v>
      </c>
      <c r="Z228">
        <v>0</v>
      </c>
      <c r="AA228">
        <v>0</v>
      </c>
      <c r="AB228">
        <v>0</v>
      </c>
      <c r="AC228" t="s">
        <v>566</v>
      </c>
    </row>
    <row r="229" spans="1:29" x14ac:dyDescent="0.25">
      <c r="H229" t="s">
        <v>567</v>
      </c>
    </row>
    <row r="230" spans="1:29" x14ac:dyDescent="0.25">
      <c r="A230">
        <v>112</v>
      </c>
      <c r="B230">
        <v>7004</v>
      </c>
      <c r="C230" t="s">
        <v>568</v>
      </c>
      <c r="D230" t="s">
        <v>65</v>
      </c>
      <c r="E230" t="s">
        <v>569</v>
      </c>
      <c r="F230" t="s">
        <v>570</v>
      </c>
      <c r="G230" t="str">
        <f>"201512001723"</f>
        <v>201512001723</v>
      </c>
      <c r="H230">
        <v>803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79</v>
      </c>
      <c r="W230">
        <v>553</v>
      </c>
      <c r="X230">
        <v>0</v>
      </c>
      <c r="Z230">
        <v>0</v>
      </c>
      <c r="AA230">
        <v>0</v>
      </c>
      <c r="AB230">
        <v>0</v>
      </c>
      <c r="AC230">
        <v>1386</v>
      </c>
    </row>
    <row r="231" spans="1:29" x14ac:dyDescent="0.25">
      <c r="H231" t="s">
        <v>571</v>
      </c>
    </row>
    <row r="232" spans="1:29" x14ac:dyDescent="0.25">
      <c r="A232">
        <v>113</v>
      </c>
      <c r="B232">
        <v>5962</v>
      </c>
      <c r="C232" t="s">
        <v>572</v>
      </c>
      <c r="D232" t="s">
        <v>573</v>
      </c>
      <c r="E232" t="s">
        <v>335</v>
      </c>
      <c r="F232" t="s">
        <v>574</v>
      </c>
      <c r="G232" t="str">
        <f>"00418192"</f>
        <v>00418192</v>
      </c>
      <c r="H232" t="s">
        <v>575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76</v>
      </c>
      <c r="W232">
        <v>532</v>
      </c>
      <c r="X232">
        <v>0</v>
      </c>
      <c r="Z232">
        <v>0</v>
      </c>
      <c r="AA232">
        <v>0</v>
      </c>
      <c r="AB232">
        <v>0</v>
      </c>
      <c r="AC232" t="s">
        <v>576</v>
      </c>
    </row>
    <row r="233" spans="1:29" x14ac:dyDescent="0.25">
      <c r="H233" t="s">
        <v>577</v>
      </c>
    </row>
    <row r="234" spans="1:29" x14ac:dyDescent="0.25">
      <c r="A234">
        <v>114</v>
      </c>
      <c r="B234">
        <v>6496</v>
      </c>
      <c r="C234" t="s">
        <v>211</v>
      </c>
      <c r="D234" t="s">
        <v>578</v>
      </c>
      <c r="E234" t="s">
        <v>100</v>
      </c>
      <c r="F234" t="s">
        <v>579</v>
      </c>
      <c r="G234" t="str">
        <f>"00085833"</f>
        <v>00085833</v>
      </c>
      <c r="H234" t="s">
        <v>580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84</v>
      </c>
      <c r="W234">
        <v>588</v>
      </c>
      <c r="X234">
        <v>0</v>
      </c>
      <c r="Z234">
        <v>0</v>
      </c>
      <c r="AA234">
        <v>0</v>
      </c>
      <c r="AB234">
        <v>0</v>
      </c>
      <c r="AC234" t="s">
        <v>581</v>
      </c>
    </row>
    <row r="235" spans="1:29" x14ac:dyDescent="0.25">
      <c r="H235" t="s">
        <v>582</v>
      </c>
    </row>
    <row r="236" spans="1:29" x14ac:dyDescent="0.25">
      <c r="A236">
        <v>115</v>
      </c>
      <c r="B236">
        <v>3755</v>
      </c>
      <c r="C236" t="s">
        <v>583</v>
      </c>
      <c r="D236" t="s">
        <v>211</v>
      </c>
      <c r="E236" t="s">
        <v>584</v>
      </c>
      <c r="F236" t="s">
        <v>585</v>
      </c>
      <c r="G236" t="str">
        <f>"201511007327"</f>
        <v>201511007327</v>
      </c>
      <c r="H236">
        <v>825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80</v>
      </c>
      <c r="W236">
        <v>560</v>
      </c>
      <c r="X236">
        <v>0</v>
      </c>
      <c r="Z236">
        <v>0</v>
      </c>
      <c r="AA236">
        <v>0</v>
      </c>
      <c r="AB236">
        <v>0</v>
      </c>
      <c r="AC236">
        <v>1385</v>
      </c>
    </row>
    <row r="237" spans="1:29" x14ac:dyDescent="0.25">
      <c r="H237" t="s">
        <v>586</v>
      </c>
    </row>
    <row r="238" spans="1:29" x14ac:dyDescent="0.25">
      <c r="A238">
        <v>116</v>
      </c>
      <c r="B238">
        <v>6009</v>
      </c>
      <c r="C238" t="s">
        <v>587</v>
      </c>
      <c r="D238" t="s">
        <v>232</v>
      </c>
      <c r="E238" t="s">
        <v>135</v>
      </c>
      <c r="F238" t="s">
        <v>588</v>
      </c>
      <c r="G238" t="str">
        <f>"201511037857"</f>
        <v>201511037857</v>
      </c>
      <c r="H238" t="s">
        <v>589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30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84</v>
      </c>
      <c r="W238">
        <v>588</v>
      </c>
      <c r="X238">
        <v>0</v>
      </c>
      <c r="Z238">
        <v>0</v>
      </c>
      <c r="AA238">
        <v>0</v>
      </c>
      <c r="AB238">
        <v>0</v>
      </c>
      <c r="AC238" t="s">
        <v>590</v>
      </c>
    </row>
    <row r="239" spans="1:29" x14ac:dyDescent="0.25">
      <c r="H239" t="s">
        <v>591</v>
      </c>
    </row>
    <row r="240" spans="1:29" x14ac:dyDescent="0.25">
      <c r="A240">
        <v>117</v>
      </c>
      <c r="B240">
        <v>3947</v>
      </c>
      <c r="C240" t="s">
        <v>592</v>
      </c>
      <c r="D240" t="s">
        <v>593</v>
      </c>
      <c r="E240" t="s">
        <v>135</v>
      </c>
      <c r="F240" t="s">
        <v>594</v>
      </c>
      <c r="G240" t="str">
        <f>"201511039739"</f>
        <v>201511039739</v>
      </c>
      <c r="H240" t="s">
        <v>595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82</v>
      </c>
      <c r="W240">
        <v>574</v>
      </c>
      <c r="X240">
        <v>0</v>
      </c>
      <c r="Z240">
        <v>0</v>
      </c>
      <c r="AA240">
        <v>0</v>
      </c>
      <c r="AB240">
        <v>0</v>
      </c>
      <c r="AC240" t="s">
        <v>596</v>
      </c>
    </row>
    <row r="241" spans="1:29" x14ac:dyDescent="0.25">
      <c r="H241" t="s">
        <v>597</v>
      </c>
    </row>
    <row r="242" spans="1:29" x14ac:dyDescent="0.25">
      <c r="A242">
        <v>118</v>
      </c>
      <c r="B242">
        <v>1153</v>
      </c>
      <c r="C242" t="s">
        <v>598</v>
      </c>
      <c r="D242" t="s">
        <v>124</v>
      </c>
      <c r="E242" t="s">
        <v>82</v>
      </c>
      <c r="F242" t="s">
        <v>599</v>
      </c>
      <c r="G242" t="str">
        <f>"201511035840"</f>
        <v>201511035840</v>
      </c>
      <c r="H242" t="s">
        <v>600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82</v>
      </c>
      <c r="W242">
        <v>574</v>
      </c>
      <c r="X242">
        <v>0</v>
      </c>
      <c r="Z242">
        <v>0</v>
      </c>
      <c r="AA242">
        <v>2</v>
      </c>
      <c r="AB242">
        <v>40</v>
      </c>
      <c r="AC242" t="s">
        <v>601</v>
      </c>
    </row>
    <row r="243" spans="1:29" x14ac:dyDescent="0.25">
      <c r="H243" t="s">
        <v>602</v>
      </c>
    </row>
    <row r="244" spans="1:29" x14ac:dyDescent="0.25">
      <c r="A244">
        <v>119</v>
      </c>
      <c r="B244">
        <v>5121</v>
      </c>
      <c r="C244" t="s">
        <v>603</v>
      </c>
      <c r="D244" t="s">
        <v>124</v>
      </c>
      <c r="E244" t="s">
        <v>438</v>
      </c>
      <c r="F244" t="s">
        <v>604</v>
      </c>
      <c r="G244" t="str">
        <f>"201511032923"</f>
        <v>201511032923</v>
      </c>
      <c r="H244" t="s">
        <v>207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84</v>
      </c>
      <c r="W244">
        <v>588</v>
      </c>
      <c r="X244">
        <v>0</v>
      </c>
      <c r="Z244">
        <v>0</v>
      </c>
      <c r="AA244">
        <v>0</v>
      </c>
      <c r="AB244">
        <v>0</v>
      </c>
      <c r="AC244" t="s">
        <v>605</v>
      </c>
    </row>
    <row r="245" spans="1:29" x14ac:dyDescent="0.25">
      <c r="H245" t="s">
        <v>606</v>
      </c>
    </row>
    <row r="246" spans="1:29" x14ac:dyDescent="0.25">
      <c r="A246">
        <v>120</v>
      </c>
      <c r="B246">
        <v>2622</v>
      </c>
      <c r="C246" t="s">
        <v>607</v>
      </c>
      <c r="D246" t="s">
        <v>608</v>
      </c>
      <c r="E246" t="s">
        <v>22</v>
      </c>
      <c r="F246" t="s">
        <v>609</v>
      </c>
      <c r="G246" t="str">
        <f>"201007000124"</f>
        <v>201007000124</v>
      </c>
      <c r="H246" t="s">
        <v>421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78</v>
      </c>
      <c r="W246">
        <v>546</v>
      </c>
      <c r="X246">
        <v>0</v>
      </c>
      <c r="Z246">
        <v>0</v>
      </c>
      <c r="AA246">
        <v>0</v>
      </c>
      <c r="AB246">
        <v>0</v>
      </c>
      <c r="AC246" t="s">
        <v>610</v>
      </c>
    </row>
    <row r="247" spans="1:29" x14ac:dyDescent="0.25">
      <c r="H247" t="s">
        <v>611</v>
      </c>
    </row>
    <row r="248" spans="1:29" x14ac:dyDescent="0.25">
      <c r="A248">
        <v>121</v>
      </c>
      <c r="B248">
        <v>1203</v>
      </c>
      <c r="C248" t="s">
        <v>612</v>
      </c>
      <c r="D248" t="s">
        <v>280</v>
      </c>
      <c r="E248" t="s">
        <v>94</v>
      </c>
      <c r="F248" t="s">
        <v>613</v>
      </c>
      <c r="G248" t="str">
        <f>"201511032531"</f>
        <v>201511032531</v>
      </c>
      <c r="H248" t="s">
        <v>614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30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77</v>
      </c>
      <c r="W248">
        <v>539</v>
      </c>
      <c r="X248">
        <v>0</v>
      </c>
      <c r="Z248">
        <v>0</v>
      </c>
      <c r="AA248">
        <v>0</v>
      </c>
      <c r="AB248">
        <v>0</v>
      </c>
      <c r="AC248" t="s">
        <v>615</v>
      </c>
    </row>
    <row r="249" spans="1:29" x14ac:dyDescent="0.25">
      <c r="H249" t="s">
        <v>616</v>
      </c>
    </row>
    <row r="250" spans="1:29" x14ac:dyDescent="0.25">
      <c r="A250">
        <v>122</v>
      </c>
      <c r="B250">
        <v>1233</v>
      </c>
      <c r="C250" t="s">
        <v>617</v>
      </c>
      <c r="D250" t="s">
        <v>309</v>
      </c>
      <c r="E250" t="s">
        <v>618</v>
      </c>
      <c r="F250" t="s">
        <v>619</v>
      </c>
      <c r="G250" t="str">
        <f>"201401002455"</f>
        <v>201401002455</v>
      </c>
      <c r="H250">
        <v>792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84</v>
      </c>
      <c r="W250">
        <v>588</v>
      </c>
      <c r="X250">
        <v>0</v>
      </c>
      <c r="Z250">
        <v>0</v>
      </c>
      <c r="AA250">
        <v>0</v>
      </c>
      <c r="AB250">
        <v>0</v>
      </c>
      <c r="AC250">
        <v>1380</v>
      </c>
    </row>
    <row r="251" spans="1:29" x14ac:dyDescent="0.25">
      <c r="H251" t="s">
        <v>620</v>
      </c>
    </row>
    <row r="252" spans="1:29" x14ac:dyDescent="0.25">
      <c r="A252">
        <v>123</v>
      </c>
      <c r="B252">
        <v>3941</v>
      </c>
      <c r="C252" t="s">
        <v>621</v>
      </c>
      <c r="D252" t="s">
        <v>65</v>
      </c>
      <c r="E252" t="s">
        <v>622</v>
      </c>
      <c r="F252" t="s">
        <v>623</v>
      </c>
      <c r="G252" t="str">
        <f>"201511011279"</f>
        <v>201511011279</v>
      </c>
      <c r="H252">
        <v>792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84</v>
      </c>
      <c r="W252">
        <v>588</v>
      </c>
      <c r="X252">
        <v>0</v>
      </c>
      <c r="Z252">
        <v>0</v>
      </c>
      <c r="AA252">
        <v>0</v>
      </c>
      <c r="AB252">
        <v>0</v>
      </c>
      <c r="AC252">
        <v>1380</v>
      </c>
    </row>
    <row r="253" spans="1:29" x14ac:dyDescent="0.25">
      <c r="H253" t="s">
        <v>624</v>
      </c>
    </row>
    <row r="254" spans="1:29" x14ac:dyDescent="0.25">
      <c r="A254">
        <v>124</v>
      </c>
      <c r="B254">
        <v>844</v>
      </c>
      <c r="C254" t="s">
        <v>625</v>
      </c>
      <c r="D254" t="s">
        <v>626</v>
      </c>
      <c r="E254" t="s">
        <v>27</v>
      </c>
      <c r="F254" t="s">
        <v>627</v>
      </c>
      <c r="G254" t="str">
        <f>"00101695"</f>
        <v>00101695</v>
      </c>
      <c r="H254" t="s">
        <v>628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30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71</v>
      </c>
      <c r="W254">
        <v>497</v>
      </c>
      <c r="X254">
        <v>0</v>
      </c>
      <c r="Z254">
        <v>0</v>
      </c>
      <c r="AA254">
        <v>0</v>
      </c>
      <c r="AB254">
        <v>0</v>
      </c>
      <c r="AC254" t="s">
        <v>629</v>
      </c>
    </row>
    <row r="255" spans="1:29" x14ac:dyDescent="0.25">
      <c r="H255" t="s">
        <v>630</v>
      </c>
    </row>
    <row r="256" spans="1:29" x14ac:dyDescent="0.25">
      <c r="A256">
        <v>125</v>
      </c>
      <c r="B256">
        <v>3663</v>
      </c>
      <c r="C256" t="s">
        <v>631</v>
      </c>
      <c r="D256" t="s">
        <v>100</v>
      </c>
      <c r="E256" t="s">
        <v>89</v>
      </c>
      <c r="F256" t="s">
        <v>632</v>
      </c>
      <c r="G256" t="str">
        <f>"00016078"</f>
        <v>00016078</v>
      </c>
      <c r="H256" t="s">
        <v>234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84</v>
      </c>
      <c r="W256">
        <v>588</v>
      </c>
      <c r="X256">
        <v>0</v>
      </c>
      <c r="Z256">
        <v>0</v>
      </c>
      <c r="AA256">
        <v>0</v>
      </c>
      <c r="AB256">
        <v>0</v>
      </c>
      <c r="AC256" t="s">
        <v>633</v>
      </c>
    </row>
    <row r="257" spans="1:29" x14ac:dyDescent="0.25">
      <c r="H257" t="s">
        <v>634</v>
      </c>
    </row>
    <row r="258" spans="1:29" x14ac:dyDescent="0.25">
      <c r="A258">
        <v>126</v>
      </c>
      <c r="B258">
        <v>6715</v>
      </c>
      <c r="C258" t="s">
        <v>635</v>
      </c>
      <c r="D258" t="s">
        <v>106</v>
      </c>
      <c r="E258" t="s">
        <v>89</v>
      </c>
      <c r="F258" t="s">
        <v>636</v>
      </c>
      <c r="G258" t="str">
        <f>"201510004547"</f>
        <v>201510004547</v>
      </c>
      <c r="H258" t="s">
        <v>637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62</v>
      </c>
      <c r="W258">
        <v>434</v>
      </c>
      <c r="X258">
        <v>0</v>
      </c>
      <c r="Z258">
        <v>0</v>
      </c>
      <c r="AA258">
        <v>0</v>
      </c>
      <c r="AB258">
        <v>0</v>
      </c>
      <c r="AC258" t="s">
        <v>638</v>
      </c>
    </row>
    <row r="259" spans="1:29" x14ac:dyDescent="0.25">
      <c r="H259" t="s">
        <v>639</v>
      </c>
    </row>
    <row r="260" spans="1:29" x14ac:dyDescent="0.25">
      <c r="A260">
        <v>127</v>
      </c>
      <c r="B260">
        <v>4353</v>
      </c>
      <c r="C260" t="s">
        <v>640</v>
      </c>
      <c r="D260" t="s">
        <v>48</v>
      </c>
      <c r="E260" t="s">
        <v>149</v>
      </c>
      <c r="F260" t="s">
        <v>641</v>
      </c>
      <c r="G260" t="str">
        <f>"201511038083"</f>
        <v>201511038083</v>
      </c>
      <c r="H260" t="s">
        <v>642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30</v>
      </c>
      <c r="O260">
        <v>30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66</v>
      </c>
      <c r="W260">
        <v>462</v>
      </c>
      <c r="X260">
        <v>0</v>
      </c>
      <c r="Z260">
        <v>0</v>
      </c>
      <c r="AA260">
        <v>0</v>
      </c>
      <c r="AB260">
        <v>0</v>
      </c>
      <c r="AC260" t="s">
        <v>638</v>
      </c>
    </row>
    <row r="261" spans="1:29" x14ac:dyDescent="0.25">
      <c r="H261" t="s">
        <v>643</v>
      </c>
    </row>
    <row r="262" spans="1:29" x14ac:dyDescent="0.25">
      <c r="A262">
        <v>128</v>
      </c>
      <c r="B262">
        <v>3278</v>
      </c>
      <c r="C262" t="s">
        <v>644</v>
      </c>
      <c r="D262" t="s">
        <v>486</v>
      </c>
      <c r="E262" t="s">
        <v>88</v>
      </c>
      <c r="F262" t="s">
        <v>645</v>
      </c>
      <c r="G262" t="str">
        <f>"00486122"</f>
        <v>00486122</v>
      </c>
      <c r="H262" t="s">
        <v>646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84</v>
      </c>
      <c r="W262">
        <v>588</v>
      </c>
      <c r="X262">
        <v>0</v>
      </c>
      <c r="Z262">
        <v>0</v>
      </c>
      <c r="AA262">
        <v>0</v>
      </c>
      <c r="AB262">
        <v>0</v>
      </c>
      <c r="AC262" t="s">
        <v>638</v>
      </c>
    </row>
    <row r="263" spans="1:29" x14ac:dyDescent="0.25">
      <c r="H263" t="s">
        <v>647</v>
      </c>
    </row>
    <row r="264" spans="1:29" x14ac:dyDescent="0.25">
      <c r="A264">
        <v>129</v>
      </c>
      <c r="B264">
        <v>5046</v>
      </c>
      <c r="C264" t="s">
        <v>648</v>
      </c>
      <c r="D264" t="s">
        <v>358</v>
      </c>
      <c r="E264" t="s">
        <v>34</v>
      </c>
      <c r="F264" t="s">
        <v>649</v>
      </c>
      <c r="G264" t="str">
        <f>"201511028361"</f>
        <v>201511028361</v>
      </c>
      <c r="H264" t="s">
        <v>650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70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84</v>
      </c>
      <c r="W264">
        <v>588</v>
      </c>
      <c r="X264">
        <v>0</v>
      </c>
      <c r="Z264">
        <v>0</v>
      </c>
      <c r="AA264">
        <v>0</v>
      </c>
      <c r="AB264">
        <v>0</v>
      </c>
      <c r="AC264" t="s">
        <v>651</v>
      </c>
    </row>
    <row r="265" spans="1:29" x14ac:dyDescent="0.25">
      <c r="H265" t="s">
        <v>652</v>
      </c>
    </row>
    <row r="266" spans="1:29" x14ac:dyDescent="0.25">
      <c r="A266">
        <v>130</v>
      </c>
      <c r="B266">
        <v>1995</v>
      </c>
      <c r="C266" t="s">
        <v>653</v>
      </c>
      <c r="D266" t="s">
        <v>65</v>
      </c>
      <c r="E266" t="s">
        <v>15</v>
      </c>
      <c r="F266" t="s">
        <v>654</v>
      </c>
      <c r="G266" t="str">
        <f>"201511022987"</f>
        <v>201511022987</v>
      </c>
      <c r="H266">
        <v>759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84</v>
      </c>
      <c r="W266">
        <v>588</v>
      </c>
      <c r="X266">
        <v>0</v>
      </c>
      <c r="Z266">
        <v>0</v>
      </c>
      <c r="AA266">
        <v>0</v>
      </c>
      <c r="AB266">
        <v>0</v>
      </c>
      <c r="AC266">
        <v>1377</v>
      </c>
    </row>
    <row r="267" spans="1:29" x14ac:dyDescent="0.25">
      <c r="H267" t="s">
        <v>655</v>
      </c>
    </row>
    <row r="268" spans="1:29" x14ac:dyDescent="0.25">
      <c r="A268">
        <v>131</v>
      </c>
      <c r="B268">
        <v>1913</v>
      </c>
      <c r="C268" t="s">
        <v>656</v>
      </c>
      <c r="D268" t="s">
        <v>456</v>
      </c>
      <c r="E268" t="s">
        <v>89</v>
      </c>
      <c r="F268" t="s">
        <v>657</v>
      </c>
      <c r="G268" t="str">
        <f>"00497893"</f>
        <v>00497893</v>
      </c>
      <c r="H268" t="s">
        <v>262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84</v>
      </c>
      <c r="W268">
        <v>588</v>
      </c>
      <c r="X268">
        <v>0</v>
      </c>
      <c r="Z268">
        <v>0</v>
      </c>
      <c r="AA268">
        <v>0</v>
      </c>
      <c r="AB268">
        <v>0</v>
      </c>
      <c r="AC268" t="s">
        <v>658</v>
      </c>
    </row>
    <row r="269" spans="1:29" x14ac:dyDescent="0.25">
      <c r="H269" t="s">
        <v>659</v>
      </c>
    </row>
    <row r="270" spans="1:29" x14ac:dyDescent="0.25">
      <c r="A270">
        <v>132</v>
      </c>
      <c r="B270">
        <v>1488</v>
      </c>
      <c r="C270" t="s">
        <v>660</v>
      </c>
      <c r="D270" t="s">
        <v>661</v>
      </c>
      <c r="E270" t="s">
        <v>49</v>
      </c>
      <c r="F270" t="s">
        <v>662</v>
      </c>
      <c r="G270" t="str">
        <f>"00494312"</f>
        <v>00494312</v>
      </c>
      <c r="H270" t="s">
        <v>663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84</v>
      </c>
      <c r="W270">
        <v>588</v>
      </c>
      <c r="X270">
        <v>0</v>
      </c>
      <c r="Z270">
        <v>0</v>
      </c>
      <c r="AA270">
        <v>0</v>
      </c>
      <c r="AB270">
        <v>0</v>
      </c>
      <c r="AC270" t="s">
        <v>664</v>
      </c>
    </row>
    <row r="271" spans="1:29" x14ac:dyDescent="0.25">
      <c r="H271" t="s">
        <v>665</v>
      </c>
    </row>
    <row r="272" spans="1:29" x14ac:dyDescent="0.25">
      <c r="A272">
        <v>133</v>
      </c>
      <c r="B272">
        <v>6104</v>
      </c>
      <c r="C272" t="s">
        <v>666</v>
      </c>
      <c r="D272" t="s">
        <v>667</v>
      </c>
      <c r="E272" t="s">
        <v>135</v>
      </c>
      <c r="F272" t="s">
        <v>668</v>
      </c>
      <c r="G272" t="str">
        <f>"201109000118"</f>
        <v>201109000118</v>
      </c>
      <c r="H272" t="s">
        <v>316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50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77</v>
      </c>
      <c r="W272">
        <v>539</v>
      </c>
      <c r="X272">
        <v>0</v>
      </c>
      <c r="Z272">
        <v>0</v>
      </c>
      <c r="AA272">
        <v>0</v>
      </c>
      <c r="AB272">
        <v>0</v>
      </c>
      <c r="AC272" t="s">
        <v>669</v>
      </c>
    </row>
    <row r="273" spans="1:29" x14ac:dyDescent="0.25">
      <c r="H273" t="s">
        <v>670</v>
      </c>
    </row>
    <row r="274" spans="1:29" x14ac:dyDescent="0.25">
      <c r="A274">
        <v>134</v>
      </c>
      <c r="B274">
        <v>5533</v>
      </c>
      <c r="C274" t="s">
        <v>671</v>
      </c>
      <c r="D274" t="s">
        <v>71</v>
      </c>
      <c r="E274" t="s">
        <v>49</v>
      </c>
      <c r="F274" t="s">
        <v>672</v>
      </c>
      <c r="G274" t="str">
        <f>"201511014655"</f>
        <v>201511014655</v>
      </c>
      <c r="H274" t="s">
        <v>673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65</v>
      </c>
      <c r="W274">
        <v>455</v>
      </c>
      <c r="X274">
        <v>0</v>
      </c>
      <c r="Z274">
        <v>0</v>
      </c>
      <c r="AA274">
        <v>0</v>
      </c>
      <c r="AB274">
        <v>0</v>
      </c>
      <c r="AC274" t="s">
        <v>674</v>
      </c>
    </row>
    <row r="275" spans="1:29" x14ac:dyDescent="0.25">
      <c r="H275" t="s">
        <v>675</v>
      </c>
    </row>
    <row r="276" spans="1:29" x14ac:dyDescent="0.25">
      <c r="A276">
        <v>135</v>
      </c>
      <c r="B276">
        <v>1541</v>
      </c>
      <c r="C276" t="s">
        <v>676</v>
      </c>
      <c r="D276" t="s">
        <v>48</v>
      </c>
      <c r="E276" t="s">
        <v>94</v>
      </c>
      <c r="F276" t="s">
        <v>677</v>
      </c>
      <c r="G276" t="str">
        <f>"201511039383"</f>
        <v>201511039383</v>
      </c>
      <c r="H276" t="s">
        <v>311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84</v>
      </c>
      <c r="W276">
        <v>588</v>
      </c>
      <c r="X276">
        <v>0</v>
      </c>
      <c r="Z276">
        <v>0</v>
      </c>
      <c r="AA276">
        <v>0</v>
      </c>
      <c r="AB276">
        <v>0</v>
      </c>
      <c r="AC276" t="s">
        <v>678</v>
      </c>
    </row>
    <row r="277" spans="1:29" x14ac:dyDescent="0.25">
      <c r="H277" t="s">
        <v>679</v>
      </c>
    </row>
    <row r="278" spans="1:29" x14ac:dyDescent="0.25">
      <c r="A278">
        <v>136</v>
      </c>
      <c r="B278">
        <v>6878</v>
      </c>
      <c r="C278" t="s">
        <v>680</v>
      </c>
      <c r="D278" t="s">
        <v>211</v>
      </c>
      <c r="E278" t="s">
        <v>82</v>
      </c>
      <c r="F278" t="s">
        <v>681</v>
      </c>
      <c r="G278" t="str">
        <f>"201511035547"</f>
        <v>201511035547</v>
      </c>
      <c r="H278" t="s">
        <v>682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50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69</v>
      </c>
      <c r="W278">
        <v>483</v>
      </c>
      <c r="X278">
        <v>0</v>
      </c>
      <c r="Z278">
        <v>0</v>
      </c>
      <c r="AA278">
        <v>0</v>
      </c>
      <c r="AB278">
        <v>0</v>
      </c>
      <c r="AC278" t="s">
        <v>683</v>
      </c>
    </row>
    <row r="279" spans="1:29" x14ac:dyDescent="0.25">
      <c r="H279" t="s">
        <v>684</v>
      </c>
    </row>
    <row r="280" spans="1:29" x14ac:dyDescent="0.25">
      <c r="A280">
        <v>137</v>
      </c>
      <c r="B280">
        <v>4853</v>
      </c>
      <c r="C280" t="s">
        <v>685</v>
      </c>
      <c r="D280" t="s">
        <v>82</v>
      </c>
      <c r="E280" t="s">
        <v>249</v>
      </c>
      <c r="F280" t="s">
        <v>686</v>
      </c>
      <c r="G280" t="str">
        <f>"201511036450"</f>
        <v>201511036450</v>
      </c>
      <c r="H280" t="s">
        <v>316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84</v>
      </c>
      <c r="W280">
        <v>588</v>
      </c>
      <c r="X280">
        <v>0</v>
      </c>
      <c r="Z280">
        <v>0</v>
      </c>
      <c r="AA280">
        <v>0</v>
      </c>
      <c r="AB280">
        <v>0</v>
      </c>
      <c r="AC280" t="s">
        <v>683</v>
      </c>
    </row>
    <row r="281" spans="1:29" x14ac:dyDescent="0.25">
      <c r="H281" t="s">
        <v>687</v>
      </c>
    </row>
    <row r="282" spans="1:29" x14ac:dyDescent="0.25">
      <c r="A282">
        <v>138</v>
      </c>
      <c r="B282">
        <v>3943</v>
      </c>
      <c r="C282" t="s">
        <v>688</v>
      </c>
      <c r="D282" t="s">
        <v>689</v>
      </c>
      <c r="E282" t="s">
        <v>49</v>
      </c>
      <c r="F282" t="s">
        <v>690</v>
      </c>
      <c r="G282" t="str">
        <f>"201512000220"</f>
        <v>201512000220</v>
      </c>
      <c r="H282" t="s">
        <v>691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76</v>
      </c>
      <c r="W282">
        <v>532</v>
      </c>
      <c r="X282">
        <v>0</v>
      </c>
      <c r="Z282">
        <v>0</v>
      </c>
      <c r="AA282">
        <v>4</v>
      </c>
      <c r="AB282">
        <v>80</v>
      </c>
      <c r="AC282" t="s">
        <v>692</v>
      </c>
    </row>
    <row r="283" spans="1:29" x14ac:dyDescent="0.25">
      <c r="H283" t="s">
        <v>122</v>
      </c>
    </row>
    <row r="284" spans="1:29" x14ac:dyDescent="0.25">
      <c r="A284">
        <v>139</v>
      </c>
      <c r="B284">
        <v>5454</v>
      </c>
      <c r="C284" t="s">
        <v>693</v>
      </c>
      <c r="D284" t="s">
        <v>379</v>
      </c>
      <c r="E284" t="s">
        <v>100</v>
      </c>
      <c r="F284" t="s">
        <v>694</v>
      </c>
      <c r="G284" t="str">
        <f>"201103000018"</f>
        <v>201103000018</v>
      </c>
      <c r="H284" t="s">
        <v>273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75</v>
      </c>
      <c r="W284">
        <v>525</v>
      </c>
      <c r="X284">
        <v>0</v>
      </c>
      <c r="Z284">
        <v>0</v>
      </c>
      <c r="AA284">
        <v>0</v>
      </c>
      <c r="AB284">
        <v>0</v>
      </c>
      <c r="AC284" t="s">
        <v>695</v>
      </c>
    </row>
    <row r="285" spans="1:29" x14ac:dyDescent="0.25">
      <c r="H285" t="s">
        <v>696</v>
      </c>
    </row>
    <row r="286" spans="1:29" x14ac:dyDescent="0.25">
      <c r="A286">
        <v>140</v>
      </c>
      <c r="B286">
        <v>5194</v>
      </c>
      <c r="C286" t="s">
        <v>697</v>
      </c>
      <c r="D286" t="s">
        <v>100</v>
      </c>
      <c r="E286" t="s">
        <v>149</v>
      </c>
      <c r="F286" t="s">
        <v>698</v>
      </c>
      <c r="G286" t="str">
        <f>"201304004179"</f>
        <v>201304004179</v>
      </c>
      <c r="H286" t="s">
        <v>699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30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84</v>
      </c>
      <c r="W286">
        <v>588</v>
      </c>
      <c r="X286">
        <v>0</v>
      </c>
      <c r="Z286">
        <v>0</v>
      </c>
      <c r="AA286">
        <v>0</v>
      </c>
      <c r="AB286">
        <v>0</v>
      </c>
      <c r="AC286" t="s">
        <v>700</v>
      </c>
    </row>
    <row r="287" spans="1:29" x14ac:dyDescent="0.25">
      <c r="H287" t="s">
        <v>701</v>
      </c>
    </row>
    <row r="288" spans="1:29" x14ac:dyDescent="0.25">
      <c r="A288">
        <v>141</v>
      </c>
      <c r="B288">
        <v>1432</v>
      </c>
      <c r="C288" t="s">
        <v>702</v>
      </c>
      <c r="D288" t="s">
        <v>320</v>
      </c>
      <c r="E288" t="s">
        <v>135</v>
      </c>
      <c r="F288" t="s">
        <v>703</v>
      </c>
      <c r="G288" t="str">
        <f>"201511033281"</f>
        <v>201511033281</v>
      </c>
      <c r="H288" t="s">
        <v>704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84</v>
      </c>
      <c r="W288">
        <v>588</v>
      </c>
      <c r="X288">
        <v>0</v>
      </c>
      <c r="Z288">
        <v>0</v>
      </c>
      <c r="AA288">
        <v>0</v>
      </c>
      <c r="AB288">
        <v>0</v>
      </c>
      <c r="AC288" t="s">
        <v>705</v>
      </c>
    </row>
    <row r="289" spans="1:29" x14ac:dyDescent="0.25">
      <c r="H289" t="s">
        <v>706</v>
      </c>
    </row>
    <row r="290" spans="1:29" x14ac:dyDescent="0.25">
      <c r="A290">
        <v>142</v>
      </c>
      <c r="B290">
        <v>4400</v>
      </c>
      <c r="C290" t="s">
        <v>707</v>
      </c>
      <c r="D290" t="s">
        <v>27</v>
      </c>
      <c r="E290" t="s">
        <v>34</v>
      </c>
      <c r="F290" t="s">
        <v>708</v>
      </c>
      <c r="G290" t="str">
        <f>"201511038067"</f>
        <v>201511038067</v>
      </c>
      <c r="H290" t="s">
        <v>704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84</v>
      </c>
      <c r="W290">
        <v>588</v>
      </c>
      <c r="X290">
        <v>0</v>
      </c>
      <c r="Z290">
        <v>0</v>
      </c>
      <c r="AA290">
        <v>0</v>
      </c>
      <c r="AB290">
        <v>0</v>
      </c>
      <c r="AC290" t="s">
        <v>705</v>
      </c>
    </row>
    <row r="291" spans="1:29" x14ac:dyDescent="0.25">
      <c r="H291" t="s">
        <v>709</v>
      </c>
    </row>
    <row r="292" spans="1:29" x14ac:dyDescent="0.25">
      <c r="A292">
        <v>143</v>
      </c>
      <c r="B292">
        <v>5027</v>
      </c>
      <c r="C292" t="s">
        <v>710</v>
      </c>
      <c r="D292" t="s">
        <v>34</v>
      </c>
      <c r="E292" t="s">
        <v>135</v>
      </c>
      <c r="F292" t="s">
        <v>711</v>
      </c>
      <c r="G292" t="str">
        <f>"201511021440"</f>
        <v>201511021440</v>
      </c>
      <c r="H292" t="s">
        <v>704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84</v>
      </c>
      <c r="W292">
        <v>588</v>
      </c>
      <c r="X292">
        <v>0</v>
      </c>
      <c r="Z292">
        <v>0</v>
      </c>
      <c r="AA292">
        <v>0</v>
      </c>
      <c r="AB292">
        <v>0</v>
      </c>
      <c r="AC292" t="s">
        <v>705</v>
      </c>
    </row>
    <row r="293" spans="1:29" x14ac:dyDescent="0.25">
      <c r="H293" t="s">
        <v>712</v>
      </c>
    </row>
    <row r="294" spans="1:29" x14ac:dyDescent="0.25">
      <c r="A294">
        <v>144</v>
      </c>
      <c r="B294">
        <v>3740</v>
      </c>
      <c r="C294" t="s">
        <v>713</v>
      </c>
      <c r="D294" t="s">
        <v>205</v>
      </c>
      <c r="E294" t="s">
        <v>27</v>
      </c>
      <c r="F294" t="s">
        <v>714</v>
      </c>
      <c r="G294" t="str">
        <f>"201511043347"</f>
        <v>201511043347</v>
      </c>
      <c r="H294">
        <v>803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30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77</v>
      </c>
      <c r="W294">
        <v>539</v>
      </c>
      <c r="X294">
        <v>0</v>
      </c>
      <c r="Z294">
        <v>0</v>
      </c>
      <c r="AA294">
        <v>0</v>
      </c>
      <c r="AB294">
        <v>0</v>
      </c>
      <c r="AC294">
        <v>1372</v>
      </c>
    </row>
    <row r="295" spans="1:29" x14ac:dyDescent="0.25">
      <c r="H295" t="s">
        <v>715</v>
      </c>
    </row>
    <row r="296" spans="1:29" x14ac:dyDescent="0.25">
      <c r="A296">
        <v>145</v>
      </c>
      <c r="B296">
        <v>4302</v>
      </c>
      <c r="C296" t="s">
        <v>716</v>
      </c>
      <c r="D296" t="s">
        <v>486</v>
      </c>
      <c r="E296" t="s">
        <v>249</v>
      </c>
      <c r="F296" t="s">
        <v>717</v>
      </c>
      <c r="G296" t="str">
        <f>"201511031942"</f>
        <v>201511031942</v>
      </c>
      <c r="H296" t="s">
        <v>718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62</v>
      </c>
      <c r="W296">
        <v>434</v>
      </c>
      <c r="X296">
        <v>0</v>
      </c>
      <c r="Z296">
        <v>0</v>
      </c>
      <c r="AA296">
        <v>0</v>
      </c>
      <c r="AB296">
        <v>0</v>
      </c>
      <c r="AC296" t="s">
        <v>719</v>
      </c>
    </row>
    <row r="297" spans="1:29" x14ac:dyDescent="0.25">
      <c r="H297" t="s">
        <v>720</v>
      </c>
    </row>
    <row r="298" spans="1:29" x14ac:dyDescent="0.25">
      <c r="A298">
        <v>146</v>
      </c>
      <c r="B298">
        <v>5892</v>
      </c>
      <c r="C298" t="s">
        <v>721</v>
      </c>
      <c r="D298" t="s">
        <v>334</v>
      </c>
      <c r="E298" t="s">
        <v>89</v>
      </c>
      <c r="F298" t="s">
        <v>722</v>
      </c>
      <c r="G298" t="str">
        <f>"201102000285"</f>
        <v>201102000285</v>
      </c>
      <c r="H298" t="s">
        <v>384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76</v>
      </c>
      <c r="W298">
        <v>532</v>
      </c>
      <c r="X298">
        <v>0</v>
      </c>
      <c r="Z298">
        <v>0</v>
      </c>
      <c r="AA298">
        <v>0</v>
      </c>
      <c r="AB298">
        <v>0</v>
      </c>
      <c r="AC298" t="s">
        <v>723</v>
      </c>
    </row>
    <row r="299" spans="1:29" x14ac:dyDescent="0.25">
      <c r="H299" t="s">
        <v>724</v>
      </c>
    </row>
    <row r="300" spans="1:29" x14ac:dyDescent="0.25">
      <c r="A300">
        <v>147</v>
      </c>
      <c r="B300">
        <v>4959</v>
      </c>
      <c r="C300" t="s">
        <v>725</v>
      </c>
      <c r="D300" t="s">
        <v>726</v>
      </c>
      <c r="E300" t="s">
        <v>365</v>
      </c>
      <c r="F300" t="s">
        <v>727</v>
      </c>
      <c r="G300" t="str">
        <f>"200712003774"</f>
        <v>200712003774</v>
      </c>
      <c r="H300" t="s">
        <v>728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84</v>
      </c>
      <c r="W300">
        <v>588</v>
      </c>
      <c r="X300">
        <v>0</v>
      </c>
      <c r="Z300">
        <v>0</v>
      </c>
      <c r="AA300">
        <v>0</v>
      </c>
      <c r="AB300">
        <v>0</v>
      </c>
      <c r="AC300" t="s">
        <v>729</v>
      </c>
    </row>
    <row r="301" spans="1:29" x14ac:dyDescent="0.25">
      <c r="H301" t="s">
        <v>730</v>
      </c>
    </row>
    <row r="302" spans="1:29" x14ac:dyDescent="0.25">
      <c r="A302">
        <v>148</v>
      </c>
      <c r="B302">
        <v>1748</v>
      </c>
      <c r="C302" t="s">
        <v>731</v>
      </c>
      <c r="D302" t="s">
        <v>34</v>
      </c>
      <c r="E302" t="s">
        <v>732</v>
      </c>
      <c r="F302" t="s">
        <v>733</v>
      </c>
      <c r="G302" t="str">
        <f>"201511017925"</f>
        <v>201511017925</v>
      </c>
      <c r="H302" t="s">
        <v>734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84</v>
      </c>
      <c r="W302">
        <v>588</v>
      </c>
      <c r="X302">
        <v>0</v>
      </c>
      <c r="Z302">
        <v>0</v>
      </c>
      <c r="AA302">
        <v>0</v>
      </c>
      <c r="AB302">
        <v>0</v>
      </c>
      <c r="AC302" t="s">
        <v>735</v>
      </c>
    </row>
    <row r="303" spans="1:29" x14ac:dyDescent="0.25">
      <c r="H303" t="s">
        <v>736</v>
      </c>
    </row>
    <row r="304" spans="1:29" x14ac:dyDescent="0.25">
      <c r="A304">
        <v>149</v>
      </c>
      <c r="B304">
        <v>4496</v>
      </c>
      <c r="C304" t="s">
        <v>737</v>
      </c>
      <c r="D304" t="s">
        <v>738</v>
      </c>
      <c r="E304" t="s">
        <v>365</v>
      </c>
      <c r="F304" t="s">
        <v>739</v>
      </c>
      <c r="G304" t="str">
        <f>"201511025223"</f>
        <v>201511025223</v>
      </c>
      <c r="H304" t="s">
        <v>503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30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81</v>
      </c>
      <c r="W304">
        <v>567</v>
      </c>
      <c r="X304">
        <v>0</v>
      </c>
      <c r="Z304">
        <v>0</v>
      </c>
      <c r="AA304">
        <v>0</v>
      </c>
      <c r="AB304">
        <v>0</v>
      </c>
      <c r="AC304" t="s">
        <v>740</v>
      </c>
    </row>
    <row r="305" spans="1:29" x14ac:dyDescent="0.25">
      <c r="H305" t="s">
        <v>741</v>
      </c>
    </row>
    <row r="306" spans="1:29" x14ac:dyDescent="0.25">
      <c r="A306">
        <v>150</v>
      </c>
      <c r="B306">
        <v>4682</v>
      </c>
      <c r="C306" t="s">
        <v>742</v>
      </c>
      <c r="D306" t="s">
        <v>404</v>
      </c>
      <c r="E306" t="s">
        <v>82</v>
      </c>
      <c r="F306" t="s">
        <v>743</v>
      </c>
      <c r="G306" t="str">
        <f>"00027594"</f>
        <v>00027594</v>
      </c>
      <c r="H306" t="s">
        <v>337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67</v>
      </c>
      <c r="W306">
        <v>469</v>
      </c>
      <c r="X306">
        <v>0</v>
      </c>
      <c r="Z306">
        <v>0</v>
      </c>
      <c r="AA306">
        <v>0</v>
      </c>
      <c r="AB306">
        <v>0</v>
      </c>
      <c r="AC306" t="s">
        <v>744</v>
      </c>
    </row>
    <row r="307" spans="1:29" x14ac:dyDescent="0.25">
      <c r="H307" t="s">
        <v>745</v>
      </c>
    </row>
    <row r="308" spans="1:29" x14ac:dyDescent="0.25">
      <c r="A308">
        <v>151</v>
      </c>
      <c r="B308">
        <v>161</v>
      </c>
      <c r="C308" t="s">
        <v>746</v>
      </c>
      <c r="D308" t="s">
        <v>747</v>
      </c>
      <c r="E308" t="s">
        <v>748</v>
      </c>
      <c r="F308" t="s">
        <v>749</v>
      </c>
      <c r="G308" t="str">
        <f>"200712000174"</f>
        <v>200712000174</v>
      </c>
      <c r="H308">
        <v>781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84</v>
      </c>
      <c r="W308">
        <v>588</v>
      </c>
      <c r="X308">
        <v>0</v>
      </c>
      <c r="Z308">
        <v>0</v>
      </c>
      <c r="AA308">
        <v>0</v>
      </c>
      <c r="AB308">
        <v>0</v>
      </c>
      <c r="AC308">
        <v>1369</v>
      </c>
    </row>
    <row r="309" spans="1:29" x14ac:dyDescent="0.25">
      <c r="H309" t="s">
        <v>750</v>
      </c>
    </row>
    <row r="310" spans="1:29" x14ac:dyDescent="0.25">
      <c r="A310">
        <v>152</v>
      </c>
      <c r="B310">
        <v>5179</v>
      </c>
      <c r="C310" t="s">
        <v>751</v>
      </c>
      <c r="D310" t="s">
        <v>608</v>
      </c>
      <c r="E310" t="s">
        <v>335</v>
      </c>
      <c r="F310" t="s">
        <v>752</v>
      </c>
      <c r="G310" t="str">
        <f>"201411000652"</f>
        <v>201411000652</v>
      </c>
      <c r="H310">
        <v>781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84</v>
      </c>
      <c r="W310">
        <v>588</v>
      </c>
      <c r="X310">
        <v>0</v>
      </c>
      <c r="Z310">
        <v>0</v>
      </c>
      <c r="AA310">
        <v>0</v>
      </c>
      <c r="AB310">
        <v>0</v>
      </c>
      <c r="AC310">
        <v>1369</v>
      </c>
    </row>
    <row r="311" spans="1:29" x14ac:dyDescent="0.25">
      <c r="H311" t="s">
        <v>753</v>
      </c>
    </row>
    <row r="312" spans="1:29" x14ac:dyDescent="0.25">
      <c r="A312">
        <v>153</v>
      </c>
      <c r="B312">
        <v>6311</v>
      </c>
      <c r="C312" t="s">
        <v>754</v>
      </c>
      <c r="D312" t="s">
        <v>755</v>
      </c>
      <c r="E312" t="s">
        <v>100</v>
      </c>
      <c r="F312" t="s">
        <v>756</v>
      </c>
      <c r="G312" t="str">
        <f>"00027840"</f>
        <v>00027840</v>
      </c>
      <c r="H312" t="s">
        <v>245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30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84</v>
      </c>
      <c r="W312">
        <v>588</v>
      </c>
      <c r="X312">
        <v>0</v>
      </c>
      <c r="Z312">
        <v>0</v>
      </c>
      <c r="AA312">
        <v>0</v>
      </c>
      <c r="AB312">
        <v>0</v>
      </c>
      <c r="AC312" t="s">
        <v>757</v>
      </c>
    </row>
    <row r="313" spans="1:29" x14ac:dyDescent="0.25">
      <c r="H313" t="s">
        <v>758</v>
      </c>
    </row>
    <row r="314" spans="1:29" x14ac:dyDescent="0.25">
      <c r="A314">
        <v>154</v>
      </c>
      <c r="B314">
        <v>3539</v>
      </c>
      <c r="C314" t="s">
        <v>759</v>
      </c>
      <c r="D314" t="s">
        <v>135</v>
      </c>
      <c r="E314" t="s">
        <v>320</v>
      </c>
      <c r="F314" t="s">
        <v>760</v>
      </c>
      <c r="G314" t="str">
        <f>"201511030595"</f>
        <v>201511030595</v>
      </c>
      <c r="H314" t="s">
        <v>245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30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84</v>
      </c>
      <c r="W314">
        <v>588</v>
      </c>
      <c r="X314">
        <v>0</v>
      </c>
      <c r="Z314">
        <v>0</v>
      </c>
      <c r="AA314">
        <v>0</v>
      </c>
      <c r="AB314">
        <v>0</v>
      </c>
      <c r="AC314" t="s">
        <v>757</v>
      </c>
    </row>
    <row r="315" spans="1:29" x14ac:dyDescent="0.25">
      <c r="H315" t="s">
        <v>761</v>
      </c>
    </row>
    <row r="316" spans="1:29" x14ac:dyDescent="0.25">
      <c r="A316">
        <v>155</v>
      </c>
      <c r="B316">
        <v>2048</v>
      </c>
      <c r="C316" t="s">
        <v>762</v>
      </c>
      <c r="D316" t="s">
        <v>365</v>
      </c>
      <c r="E316" t="s">
        <v>763</v>
      </c>
      <c r="F316" t="s">
        <v>764</v>
      </c>
      <c r="G316" t="str">
        <f>"201511026871"</f>
        <v>201511026871</v>
      </c>
      <c r="H316" t="s">
        <v>245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84</v>
      </c>
      <c r="W316">
        <v>588</v>
      </c>
      <c r="X316">
        <v>0</v>
      </c>
      <c r="Z316">
        <v>0</v>
      </c>
      <c r="AA316">
        <v>0</v>
      </c>
      <c r="AB316">
        <v>0</v>
      </c>
      <c r="AC316" t="s">
        <v>757</v>
      </c>
    </row>
    <row r="317" spans="1:29" x14ac:dyDescent="0.25">
      <c r="H317" t="s">
        <v>765</v>
      </c>
    </row>
    <row r="318" spans="1:29" x14ac:dyDescent="0.25">
      <c r="A318">
        <v>156</v>
      </c>
      <c r="B318">
        <v>3689</v>
      </c>
      <c r="C318" t="s">
        <v>766</v>
      </c>
      <c r="D318" t="s">
        <v>14</v>
      </c>
      <c r="E318" t="s">
        <v>100</v>
      </c>
      <c r="F318" t="s">
        <v>767</v>
      </c>
      <c r="G318" t="str">
        <f>"00483434"</f>
        <v>00483434</v>
      </c>
      <c r="H318" t="s">
        <v>768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84</v>
      </c>
      <c r="W318">
        <v>588</v>
      </c>
      <c r="X318">
        <v>0</v>
      </c>
      <c r="Z318">
        <v>0</v>
      </c>
      <c r="AA318">
        <v>0</v>
      </c>
      <c r="AB318">
        <v>0</v>
      </c>
      <c r="AC318" t="s">
        <v>769</v>
      </c>
    </row>
    <row r="319" spans="1:29" x14ac:dyDescent="0.25">
      <c r="H319" t="s">
        <v>770</v>
      </c>
    </row>
    <row r="320" spans="1:29" x14ac:dyDescent="0.25">
      <c r="A320">
        <v>157</v>
      </c>
      <c r="B320">
        <v>4901</v>
      </c>
      <c r="C320" t="s">
        <v>771</v>
      </c>
      <c r="D320" t="s">
        <v>100</v>
      </c>
      <c r="E320" t="s">
        <v>34</v>
      </c>
      <c r="F320" t="s">
        <v>772</v>
      </c>
      <c r="G320" t="str">
        <f>"00045688"</f>
        <v>00045688</v>
      </c>
      <c r="H320" t="s">
        <v>773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30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66</v>
      </c>
      <c r="W320">
        <v>462</v>
      </c>
      <c r="X320">
        <v>0</v>
      </c>
      <c r="Z320">
        <v>0</v>
      </c>
      <c r="AA320">
        <v>0</v>
      </c>
      <c r="AB320">
        <v>0</v>
      </c>
      <c r="AC320" t="s">
        <v>774</v>
      </c>
    </row>
    <row r="321" spans="1:29" x14ac:dyDescent="0.25">
      <c r="H321" t="s">
        <v>775</v>
      </c>
    </row>
    <row r="322" spans="1:29" x14ac:dyDescent="0.25">
      <c r="A322">
        <v>158</v>
      </c>
      <c r="B322">
        <v>725</v>
      </c>
      <c r="C322" t="s">
        <v>776</v>
      </c>
      <c r="D322" t="s">
        <v>124</v>
      </c>
      <c r="E322" t="s">
        <v>27</v>
      </c>
      <c r="F322" t="s">
        <v>777</v>
      </c>
      <c r="G322" t="str">
        <f>"00029395"</f>
        <v>00029395</v>
      </c>
      <c r="H322" t="s">
        <v>778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84</v>
      </c>
      <c r="W322">
        <v>588</v>
      </c>
      <c r="X322">
        <v>0</v>
      </c>
      <c r="Z322">
        <v>0</v>
      </c>
      <c r="AA322">
        <v>0</v>
      </c>
      <c r="AB322">
        <v>0</v>
      </c>
      <c r="AC322" t="s">
        <v>779</v>
      </c>
    </row>
    <row r="323" spans="1:29" x14ac:dyDescent="0.25">
      <c r="H323" t="s">
        <v>780</v>
      </c>
    </row>
    <row r="324" spans="1:29" x14ac:dyDescent="0.25">
      <c r="A324">
        <v>159</v>
      </c>
      <c r="B324">
        <v>4563</v>
      </c>
      <c r="C324" t="s">
        <v>781</v>
      </c>
      <c r="D324" t="s">
        <v>689</v>
      </c>
      <c r="E324" t="s">
        <v>135</v>
      </c>
      <c r="F324" t="s">
        <v>782</v>
      </c>
      <c r="G324" t="str">
        <f>"200807000030"</f>
        <v>200807000030</v>
      </c>
      <c r="H324" t="s">
        <v>595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84</v>
      </c>
      <c r="W324">
        <v>588</v>
      </c>
      <c r="X324">
        <v>0</v>
      </c>
      <c r="Z324">
        <v>0</v>
      </c>
      <c r="AA324">
        <v>0</v>
      </c>
      <c r="AB324">
        <v>0</v>
      </c>
      <c r="AC324" t="s">
        <v>783</v>
      </c>
    </row>
    <row r="325" spans="1:29" x14ac:dyDescent="0.25">
      <c r="H325" t="s">
        <v>784</v>
      </c>
    </row>
    <row r="326" spans="1:29" x14ac:dyDescent="0.25">
      <c r="A326">
        <v>160</v>
      </c>
      <c r="B326">
        <v>5815</v>
      </c>
      <c r="C326" t="s">
        <v>785</v>
      </c>
      <c r="D326" t="s">
        <v>228</v>
      </c>
      <c r="E326" t="s">
        <v>22</v>
      </c>
      <c r="F326" t="s">
        <v>786</v>
      </c>
      <c r="G326" t="str">
        <f>"201511036407"</f>
        <v>201511036407</v>
      </c>
      <c r="H326" t="s">
        <v>595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84</v>
      </c>
      <c r="W326">
        <v>588</v>
      </c>
      <c r="X326">
        <v>0</v>
      </c>
      <c r="Z326">
        <v>0</v>
      </c>
      <c r="AA326">
        <v>0</v>
      </c>
      <c r="AB326">
        <v>0</v>
      </c>
      <c r="AC326" t="s">
        <v>783</v>
      </c>
    </row>
    <row r="327" spans="1:29" x14ac:dyDescent="0.25">
      <c r="H327" t="s">
        <v>787</v>
      </c>
    </row>
    <row r="328" spans="1:29" x14ac:dyDescent="0.25">
      <c r="A328">
        <v>161</v>
      </c>
      <c r="B328">
        <v>163</v>
      </c>
      <c r="C328" t="s">
        <v>788</v>
      </c>
      <c r="D328" t="s">
        <v>789</v>
      </c>
      <c r="E328" t="s">
        <v>34</v>
      </c>
      <c r="F328" t="s">
        <v>790</v>
      </c>
      <c r="G328" t="str">
        <f>"201511008289"</f>
        <v>201511008289</v>
      </c>
      <c r="H328" t="s">
        <v>595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84</v>
      </c>
      <c r="W328">
        <v>588</v>
      </c>
      <c r="X328">
        <v>0</v>
      </c>
      <c r="Z328">
        <v>0</v>
      </c>
      <c r="AA328">
        <v>0</v>
      </c>
      <c r="AB328">
        <v>0</v>
      </c>
      <c r="AC328" t="s">
        <v>783</v>
      </c>
    </row>
    <row r="329" spans="1:29" x14ac:dyDescent="0.25">
      <c r="H329" t="s">
        <v>791</v>
      </c>
    </row>
    <row r="330" spans="1:29" x14ac:dyDescent="0.25">
      <c r="A330">
        <v>162</v>
      </c>
      <c r="B330">
        <v>2690</v>
      </c>
      <c r="C330" t="s">
        <v>792</v>
      </c>
      <c r="D330" t="s">
        <v>71</v>
      </c>
      <c r="E330" t="s">
        <v>22</v>
      </c>
      <c r="F330" t="s">
        <v>793</v>
      </c>
      <c r="G330" t="str">
        <f>"201511014160"</f>
        <v>201511014160</v>
      </c>
      <c r="H330">
        <v>748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84</v>
      </c>
      <c r="W330">
        <v>588</v>
      </c>
      <c r="X330">
        <v>0</v>
      </c>
      <c r="Z330">
        <v>0</v>
      </c>
      <c r="AA330">
        <v>0</v>
      </c>
      <c r="AB330">
        <v>0</v>
      </c>
      <c r="AC330">
        <v>1366</v>
      </c>
    </row>
    <row r="331" spans="1:29" x14ac:dyDescent="0.25">
      <c r="H331" t="s">
        <v>794</v>
      </c>
    </row>
    <row r="332" spans="1:29" x14ac:dyDescent="0.25">
      <c r="A332">
        <v>163</v>
      </c>
      <c r="B332">
        <v>1832</v>
      </c>
      <c r="C332" t="s">
        <v>795</v>
      </c>
      <c r="D332" t="s">
        <v>124</v>
      </c>
      <c r="E332" t="s">
        <v>796</v>
      </c>
      <c r="F332" t="s">
        <v>797</v>
      </c>
      <c r="G332" t="str">
        <f>"00041399"</f>
        <v>00041399</v>
      </c>
      <c r="H332">
        <v>748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30</v>
      </c>
      <c r="S332">
        <v>0</v>
      </c>
      <c r="T332">
        <v>0</v>
      </c>
      <c r="U332">
        <v>0</v>
      </c>
      <c r="V332">
        <v>84</v>
      </c>
      <c r="W332">
        <v>588</v>
      </c>
      <c r="X332">
        <v>0</v>
      </c>
      <c r="Z332">
        <v>0</v>
      </c>
      <c r="AA332">
        <v>0</v>
      </c>
      <c r="AB332">
        <v>0</v>
      </c>
      <c r="AC332">
        <v>1366</v>
      </c>
    </row>
    <row r="333" spans="1:29" x14ac:dyDescent="0.25">
      <c r="H333" t="s">
        <v>798</v>
      </c>
    </row>
    <row r="334" spans="1:29" x14ac:dyDescent="0.25">
      <c r="A334">
        <v>164</v>
      </c>
      <c r="B334">
        <v>7134</v>
      </c>
      <c r="C334" t="s">
        <v>799</v>
      </c>
      <c r="D334" t="s">
        <v>800</v>
      </c>
      <c r="E334" t="s">
        <v>801</v>
      </c>
      <c r="F334" t="s">
        <v>802</v>
      </c>
      <c r="G334" t="str">
        <f>"00022282"</f>
        <v>00022282</v>
      </c>
      <c r="H334" t="s">
        <v>803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30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66</v>
      </c>
      <c r="W334">
        <v>462</v>
      </c>
      <c r="X334">
        <v>0</v>
      </c>
      <c r="Z334">
        <v>0</v>
      </c>
      <c r="AA334">
        <v>0</v>
      </c>
      <c r="AB334">
        <v>0</v>
      </c>
      <c r="AC334" t="s">
        <v>804</v>
      </c>
    </row>
    <row r="335" spans="1:29" x14ac:dyDescent="0.25">
      <c r="H335" t="s">
        <v>805</v>
      </c>
    </row>
    <row r="336" spans="1:29" x14ac:dyDescent="0.25">
      <c r="A336">
        <v>165</v>
      </c>
      <c r="B336">
        <v>2206</v>
      </c>
      <c r="C336" t="s">
        <v>806</v>
      </c>
      <c r="D336" t="s">
        <v>106</v>
      </c>
      <c r="E336" t="s">
        <v>807</v>
      </c>
      <c r="F336" t="s">
        <v>808</v>
      </c>
      <c r="G336" t="str">
        <f>"201511008977"</f>
        <v>201511008977</v>
      </c>
      <c r="H336" t="s">
        <v>273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61</v>
      </c>
      <c r="W336">
        <v>427</v>
      </c>
      <c r="X336">
        <v>0</v>
      </c>
      <c r="Z336">
        <v>0</v>
      </c>
      <c r="AA336">
        <v>6</v>
      </c>
      <c r="AB336">
        <v>120</v>
      </c>
      <c r="AC336" t="s">
        <v>804</v>
      </c>
    </row>
    <row r="337" spans="1:29" x14ac:dyDescent="0.25">
      <c r="H337" t="s">
        <v>809</v>
      </c>
    </row>
    <row r="338" spans="1:29" x14ac:dyDescent="0.25">
      <c r="A338">
        <v>166</v>
      </c>
      <c r="B338">
        <v>676</v>
      </c>
      <c r="C338" t="s">
        <v>810</v>
      </c>
      <c r="D338" t="s">
        <v>626</v>
      </c>
      <c r="E338" t="s">
        <v>811</v>
      </c>
      <c r="F338" t="s">
        <v>812</v>
      </c>
      <c r="G338" t="str">
        <f>"201511019652"</f>
        <v>201511019652</v>
      </c>
      <c r="H338" t="s">
        <v>151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30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77</v>
      </c>
      <c r="W338">
        <v>539</v>
      </c>
      <c r="X338">
        <v>0</v>
      </c>
      <c r="Z338">
        <v>0</v>
      </c>
      <c r="AA338">
        <v>0</v>
      </c>
      <c r="AB338">
        <v>0</v>
      </c>
      <c r="AC338" t="s">
        <v>804</v>
      </c>
    </row>
    <row r="339" spans="1:29" x14ac:dyDescent="0.25">
      <c r="H339" t="s">
        <v>813</v>
      </c>
    </row>
    <row r="340" spans="1:29" x14ac:dyDescent="0.25">
      <c r="A340">
        <v>167</v>
      </c>
      <c r="B340">
        <v>2443</v>
      </c>
      <c r="C340" t="s">
        <v>814</v>
      </c>
      <c r="D340" t="s">
        <v>388</v>
      </c>
      <c r="E340" t="s">
        <v>88</v>
      </c>
      <c r="F340" t="s">
        <v>815</v>
      </c>
      <c r="G340" t="str">
        <f>"200902000696"</f>
        <v>200902000696</v>
      </c>
      <c r="H340" t="s">
        <v>61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72</v>
      </c>
      <c r="W340">
        <v>504</v>
      </c>
      <c r="X340">
        <v>0</v>
      </c>
      <c r="Z340">
        <v>0</v>
      </c>
      <c r="AA340">
        <v>0</v>
      </c>
      <c r="AB340">
        <v>0</v>
      </c>
      <c r="AC340" t="s">
        <v>816</v>
      </c>
    </row>
    <row r="341" spans="1:29" x14ac:dyDescent="0.25">
      <c r="H341" t="s">
        <v>817</v>
      </c>
    </row>
    <row r="342" spans="1:29" x14ac:dyDescent="0.25">
      <c r="A342">
        <v>168</v>
      </c>
      <c r="B342">
        <v>4642</v>
      </c>
      <c r="C342" t="s">
        <v>818</v>
      </c>
      <c r="D342" t="s">
        <v>819</v>
      </c>
      <c r="E342" t="s">
        <v>820</v>
      </c>
      <c r="F342" t="s">
        <v>821</v>
      </c>
      <c r="G342" t="str">
        <f>"201511028667"</f>
        <v>201511028667</v>
      </c>
      <c r="H342" t="s">
        <v>822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30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83</v>
      </c>
      <c r="W342">
        <v>581</v>
      </c>
      <c r="X342">
        <v>0</v>
      </c>
      <c r="Z342">
        <v>0</v>
      </c>
      <c r="AA342">
        <v>0</v>
      </c>
      <c r="AB342">
        <v>0</v>
      </c>
      <c r="AC342" t="s">
        <v>816</v>
      </c>
    </row>
    <row r="343" spans="1:29" x14ac:dyDescent="0.25">
      <c r="H343" t="s">
        <v>823</v>
      </c>
    </row>
    <row r="344" spans="1:29" x14ac:dyDescent="0.25">
      <c r="A344">
        <v>169</v>
      </c>
      <c r="B344">
        <v>5418</v>
      </c>
      <c r="C344" t="s">
        <v>824</v>
      </c>
      <c r="D344" t="s">
        <v>48</v>
      </c>
      <c r="E344" t="s">
        <v>135</v>
      </c>
      <c r="F344" t="s">
        <v>825</v>
      </c>
      <c r="G344" t="str">
        <f>"201511005902"</f>
        <v>201511005902</v>
      </c>
      <c r="H344" t="s">
        <v>826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30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82</v>
      </c>
      <c r="W344">
        <v>574</v>
      </c>
      <c r="X344">
        <v>0</v>
      </c>
      <c r="Z344">
        <v>0</v>
      </c>
      <c r="AA344">
        <v>0</v>
      </c>
      <c r="AB344">
        <v>0</v>
      </c>
      <c r="AC344" t="s">
        <v>827</v>
      </c>
    </row>
    <row r="345" spans="1:29" x14ac:dyDescent="0.25">
      <c r="H345" t="s">
        <v>828</v>
      </c>
    </row>
    <row r="346" spans="1:29" x14ac:dyDescent="0.25">
      <c r="A346">
        <v>170</v>
      </c>
      <c r="B346">
        <v>2823</v>
      </c>
      <c r="C346" t="s">
        <v>829</v>
      </c>
      <c r="D346" t="s">
        <v>830</v>
      </c>
      <c r="E346" t="s">
        <v>82</v>
      </c>
      <c r="F346" t="s">
        <v>831</v>
      </c>
      <c r="G346" t="str">
        <f>"201511032649"</f>
        <v>201511032649</v>
      </c>
      <c r="H346" t="s">
        <v>832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84</v>
      </c>
      <c r="W346">
        <v>588</v>
      </c>
      <c r="X346">
        <v>0</v>
      </c>
      <c r="Z346">
        <v>0</v>
      </c>
      <c r="AA346">
        <v>0</v>
      </c>
      <c r="AB346">
        <v>0</v>
      </c>
      <c r="AC346" t="s">
        <v>833</v>
      </c>
    </row>
    <row r="347" spans="1:29" x14ac:dyDescent="0.25">
      <c r="H347" t="s">
        <v>834</v>
      </c>
    </row>
    <row r="348" spans="1:29" x14ac:dyDescent="0.25">
      <c r="A348">
        <v>171</v>
      </c>
      <c r="B348">
        <v>2682</v>
      </c>
      <c r="C348" t="s">
        <v>835</v>
      </c>
      <c r="D348" t="s">
        <v>486</v>
      </c>
      <c r="E348" t="s">
        <v>82</v>
      </c>
      <c r="F348" t="s">
        <v>836</v>
      </c>
      <c r="G348" t="str">
        <f>"201511023451"</f>
        <v>201511023451</v>
      </c>
      <c r="H348">
        <v>913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60</v>
      </c>
      <c r="W348">
        <v>420</v>
      </c>
      <c r="X348">
        <v>0</v>
      </c>
      <c r="Z348">
        <v>0</v>
      </c>
      <c r="AA348">
        <v>0</v>
      </c>
      <c r="AB348">
        <v>0</v>
      </c>
      <c r="AC348">
        <v>1363</v>
      </c>
    </row>
    <row r="349" spans="1:29" x14ac:dyDescent="0.25">
      <c r="H349" t="s">
        <v>837</v>
      </c>
    </row>
    <row r="350" spans="1:29" x14ac:dyDescent="0.25">
      <c r="A350">
        <v>172</v>
      </c>
      <c r="B350">
        <v>4466</v>
      </c>
      <c r="C350" t="s">
        <v>838</v>
      </c>
      <c r="D350" t="s">
        <v>532</v>
      </c>
      <c r="E350" t="s">
        <v>839</v>
      </c>
      <c r="F350" t="s">
        <v>840</v>
      </c>
      <c r="G350" t="str">
        <f>"00047290"</f>
        <v>00047290</v>
      </c>
      <c r="H350" t="s">
        <v>191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84</v>
      </c>
      <c r="W350">
        <v>588</v>
      </c>
      <c r="X350">
        <v>0</v>
      </c>
      <c r="Z350">
        <v>0</v>
      </c>
      <c r="AA350">
        <v>0</v>
      </c>
      <c r="AB350">
        <v>0</v>
      </c>
      <c r="AC350" t="s">
        <v>841</v>
      </c>
    </row>
    <row r="351" spans="1:29" x14ac:dyDescent="0.25">
      <c r="H351" t="s">
        <v>842</v>
      </c>
    </row>
    <row r="352" spans="1:29" x14ac:dyDescent="0.25">
      <c r="A352">
        <v>173</v>
      </c>
      <c r="B352">
        <v>819</v>
      </c>
      <c r="C352" t="s">
        <v>843</v>
      </c>
      <c r="D352" t="s">
        <v>129</v>
      </c>
      <c r="E352" t="s">
        <v>82</v>
      </c>
      <c r="F352" t="s">
        <v>844</v>
      </c>
      <c r="G352" t="str">
        <f>"00485084"</f>
        <v>00485084</v>
      </c>
      <c r="H352" t="s">
        <v>191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84</v>
      </c>
      <c r="W352">
        <v>588</v>
      </c>
      <c r="X352">
        <v>0</v>
      </c>
      <c r="Z352">
        <v>0</v>
      </c>
      <c r="AA352">
        <v>0</v>
      </c>
      <c r="AB352">
        <v>0</v>
      </c>
      <c r="AC352" t="s">
        <v>841</v>
      </c>
    </row>
    <row r="353" spans="1:29" x14ac:dyDescent="0.25">
      <c r="H353" t="s">
        <v>845</v>
      </c>
    </row>
    <row r="354" spans="1:29" x14ac:dyDescent="0.25">
      <c r="A354">
        <v>174</v>
      </c>
      <c r="B354">
        <v>6110</v>
      </c>
      <c r="C354" t="s">
        <v>411</v>
      </c>
      <c r="D354" t="s">
        <v>846</v>
      </c>
      <c r="E354" t="s">
        <v>82</v>
      </c>
      <c r="F354" t="s">
        <v>847</v>
      </c>
      <c r="G354" t="str">
        <f>"201511011692"</f>
        <v>201511011692</v>
      </c>
      <c r="H354" t="s">
        <v>848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84</v>
      </c>
      <c r="W354">
        <v>588</v>
      </c>
      <c r="X354">
        <v>0</v>
      </c>
      <c r="Z354">
        <v>0</v>
      </c>
      <c r="AA354">
        <v>0</v>
      </c>
      <c r="AB354">
        <v>0</v>
      </c>
      <c r="AC354" t="s">
        <v>849</v>
      </c>
    </row>
    <row r="355" spans="1:29" x14ac:dyDescent="0.25">
      <c r="H355" t="s">
        <v>850</v>
      </c>
    </row>
    <row r="356" spans="1:29" x14ac:dyDescent="0.25">
      <c r="A356">
        <v>175</v>
      </c>
      <c r="B356">
        <v>1231</v>
      </c>
      <c r="C356" t="s">
        <v>738</v>
      </c>
      <c r="D356" t="s">
        <v>851</v>
      </c>
      <c r="E356" t="s">
        <v>82</v>
      </c>
      <c r="F356" t="s">
        <v>852</v>
      </c>
      <c r="G356" t="str">
        <f>"201511035385"</f>
        <v>201511035385</v>
      </c>
      <c r="H356">
        <v>825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30</v>
      </c>
      <c r="S356">
        <v>0</v>
      </c>
      <c r="T356">
        <v>0</v>
      </c>
      <c r="U356">
        <v>0</v>
      </c>
      <c r="V356">
        <v>68</v>
      </c>
      <c r="W356">
        <v>476</v>
      </c>
      <c r="X356">
        <v>0</v>
      </c>
      <c r="Z356">
        <v>0</v>
      </c>
      <c r="AA356">
        <v>0</v>
      </c>
      <c r="AB356">
        <v>0</v>
      </c>
      <c r="AC356">
        <v>1361</v>
      </c>
    </row>
    <row r="357" spans="1:29" x14ac:dyDescent="0.25">
      <c r="H357" t="s">
        <v>853</v>
      </c>
    </row>
    <row r="358" spans="1:29" x14ac:dyDescent="0.25">
      <c r="A358">
        <v>176</v>
      </c>
      <c r="B358">
        <v>2168</v>
      </c>
      <c r="C358" t="s">
        <v>854</v>
      </c>
      <c r="D358" t="s">
        <v>507</v>
      </c>
      <c r="E358" t="s">
        <v>15</v>
      </c>
      <c r="F358" t="s">
        <v>855</v>
      </c>
      <c r="G358" t="str">
        <f>"201511013592"</f>
        <v>201511013592</v>
      </c>
      <c r="H358">
        <v>814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70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68</v>
      </c>
      <c r="W358">
        <v>476</v>
      </c>
      <c r="X358">
        <v>0</v>
      </c>
      <c r="Z358">
        <v>0</v>
      </c>
      <c r="AA358">
        <v>0</v>
      </c>
      <c r="AB358">
        <v>0</v>
      </c>
      <c r="AC358">
        <v>1360</v>
      </c>
    </row>
    <row r="359" spans="1:29" x14ac:dyDescent="0.25">
      <c r="H359" t="s">
        <v>856</v>
      </c>
    </row>
    <row r="360" spans="1:29" x14ac:dyDescent="0.25">
      <c r="A360">
        <v>177</v>
      </c>
      <c r="B360">
        <v>1482</v>
      </c>
      <c r="C360" t="s">
        <v>857</v>
      </c>
      <c r="D360" t="s">
        <v>858</v>
      </c>
      <c r="E360" t="s">
        <v>59</v>
      </c>
      <c r="F360" t="s">
        <v>859</v>
      </c>
      <c r="G360" t="str">
        <f>"201402001786"</f>
        <v>201402001786</v>
      </c>
      <c r="H360" t="s">
        <v>860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69</v>
      </c>
      <c r="W360">
        <v>483</v>
      </c>
      <c r="X360">
        <v>0</v>
      </c>
      <c r="Z360">
        <v>0</v>
      </c>
      <c r="AA360">
        <v>0</v>
      </c>
      <c r="AB360">
        <v>0</v>
      </c>
      <c r="AC360" t="s">
        <v>861</v>
      </c>
    </row>
    <row r="361" spans="1:29" x14ac:dyDescent="0.25">
      <c r="H361" t="s">
        <v>862</v>
      </c>
    </row>
    <row r="362" spans="1:29" x14ac:dyDescent="0.25">
      <c r="A362">
        <v>178</v>
      </c>
      <c r="B362">
        <v>1920</v>
      </c>
      <c r="C362" t="s">
        <v>863</v>
      </c>
      <c r="D362" t="s">
        <v>71</v>
      </c>
      <c r="E362" t="s">
        <v>82</v>
      </c>
      <c r="F362" t="s">
        <v>864</v>
      </c>
      <c r="G362" t="str">
        <f>"00032712"</f>
        <v>00032712</v>
      </c>
      <c r="H362" t="s">
        <v>865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30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84</v>
      </c>
      <c r="W362">
        <v>588</v>
      </c>
      <c r="X362">
        <v>0</v>
      </c>
      <c r="Z362">
        <v>0</v>
      </c>
      <c r="AA362">
        <v>0</v>
      </c>
      <c r="AB362">
        <v>0</v>
      </c>
      <c r="AC362" t="s">
        <v>866</v>
      </c>
    </row>
    <row r="363" spans="1:29" x14ac:dyDescent="0.25">
      <c r="H363" t="s">
        <v>867</v>
      </c>
    </row>
    <row r="364" spans="1:29" x14ac:dyDescent="0.25">
      <c r="A364">
        <v>179</v>
      </c>
      <c r="B364">
        <v>5246</v>
      </c>
      <c r="C364" t="s">
        <v>868</v>
      </c>
      <c r="D364" t="s">
        <v>232</v>
      </c>
      <c r="E364" t="s">
        <v>89</v>
      </c>
      <c r="F364" t="s">
        <v>869</v>
      </c>
      <c r="G364" t="str">
        <f>"201511017776"</f>
        <v>201511017776</v>
      </c>
      <c r="H364" t="s">
        <v>865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84</v>
      </c>
      <c r="W364">
        <v>588</v>
      </c>
      <c r="X364">
        <v>0</v>
      </c>
      <c r="Z364">
        <v>0</v>
      </c>
      <c r="AA364">
        <v>0</v>
      </c>
      <c r="AB364">
        <v>0</v>
      </c>
      <c r="AC364" t="s">
        <v>866</v>
      </c>
    </row>
    <row r="365" spans="1:29" x14ac:dyDescent="0.25">
      <c r="H365" t="s">
        <v>870</v>
      </c>
    </row>
    <row r="366" spans="1:29" x14ac:dyDescent="0.25">
      <c r="A366">
        <v>180</v>
      </c>
      <c r="B366">
        <v>2647</v>
      </c>
      <c r="C366" t="s">
        <v>871</v>
      </c>
      <c r="D366" t="s">
        <v>106</v>
      </c>
      <c r="E366" t="s">
        <v>82</v>
      </c>
      <c r="F366" t="s">
        <v>872</v>
      </c>
      <c r="G366" t="str">
        <f>"201511035683"</f>
        <v>201511035683</v>
      </c>
      <c r="H366" t="s">
        <v>873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70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75</v>
      </c>
      <c r="W366">
        <v>525</v>
      </c>
      <c r="X366">
        <v>0</v>
      </c>
      <c r="Z366">
        <v>0</v>
      </c>
      <c r="AA366">
        <v>0</v>
      </c>
      <c r="AB366">
        <v>0</v>
      </c>
      <c r="AC366" t="s">
        <v>874</v>
      </c>
    </row>
    <row r="367" spans="1:29" x14ac:dyDescent="0.25">
      <c r="H367" t="s">
        <v>875</v>
      </c>
    </row>
    <row r="368" spans="1:29" x14ac:dyDescent="0.25">
      <c r="A368">
        <v>181</v>
      </c>
      <c r="B368">
        <v>6001</v>
      </c>
      <c r="C368" t="s">
        <v>876</v>
      </c>
      <c r="D368" t="s">
        <v>877</v>
      </c>
      <c r="E368" t="s">
        <v>82</v>
      </c>
      <c r="F368" t="s">
        <v>878</v>
      </c>
      <c r="G368" t="str">
        <f>"201511035352"</f>
        <v>201511035352</v>
      </c>
      <c r="H368" t="s">
        <v>157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76</v>
      </c>
      <c r="W368">
        <v>532</v>
      </c>
      <c r="X368">
        <v>0</v>
      </c>
      <c r="Z368">
        <v>0</v>
      </c>
      <c r="AA368">
        <v>0</v>
      </c>
      <c r="AB368">
        <v>0</v>
      </c>
      <c r="AC368" t="s">
        <v>879</v>
      </c>
    </row>
    <row r="369" spans="1:29" x14ac:dyDescent="0.25">
      <c r="H369" t="s">
        <v>880</v>
      </c>
    </row>
    <row r="370" spans="1:29" x14ac:dyDescent="0.25">
      <c r="A370">
        <v>182</v>
      </c>
      <c r="B370">
        <v>6754</v>
      </c>
      <c r="C370" t="s">
        <v>881</v>
      </c>
      <c r="D370" t="s">
        <v>53</v>
      </c>
      <c r="E370" t="s">
        <v>286</v>
      </c>
      <c r="F370" t="s">
        <v>882</v>
      </c>
      <c r="G370" t="str">
        <f>"201510004767"</f>
        <v>201510004767</v>
      </c>
      <c r="H370">
        <v>770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84</v>
      </c>
      <c r="W370">
        <v>588</v>
      </c>
      <c r="X370">
        <v>0</v>
      </c>
      <c r="Z370">
        <v>0</v>
      </c>
      <c r="AA370">
        <v>0</v>
      </c>
      <c r="AB370">
        <v>0</v>
      </c>
      <c r="AC370">
        <v>1358</v>
      </c>
    </row>
    <row r="371" spans="1:29" x14ac:dyDescent="0.25">
      <c r="H371" t="s">
        <v>883</v>
      </c>
    </row>
    <row r="372" spans="1:29" x14ac:dyDescent="0.25">
      <c r="A372">
        <v>183</v>
      </c>
      <c r="B372">
        <v>1846</v>
      </c>
      <c r="C372" t="s">
        <v>884</v>
      </c>
      <c r="D372" t="s">
        <v>558</v>
      </c>
      <c r="E372" t="s">
        <v>82</v>
      </c>
      <c r="F372" t="s">
        <v>885</v>
      </c>
      <c r="G372" t="str">
        <f>"00493625"</f>
        <v>00493625</v>
      </c>
      <c r="H372">
        <v>770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84</v>
      </c>
      <c r="W372">
        <v>588</v>
      </c>
      <c r="X372">
        <v>0</v>
      </c>
      <c r="Z372">
        <v>0</v>
      </c>
      <c r="AA372">
        <v>0</v>
      </c>
      <c r="AB372">
        <v>0</v>
      </c>
      <c r="AC372">
        <v>1358</v>
      </c>
    </row>
    <row r="373" spans="1:29" x14ac:dyDescent="0.25">
      <c r="H373" t="s">
        <v>886</v>
      </c>
    </row>
    <row r="374" spans="1:29" x14ac:dyDescent="0.25">
      <c r="A374">
        <v>184</v>
      </c>
      <c r="B374">
        <v>4934</v>
      </c>
      <c r="C374" t="s">
        <v>887</v>
      </c>
      <c r="D374" t="s">
        <v>14</v>
      </c>
      <c r="E374" t="s">
        <v>456</v>
      </c>
      <c r="F374" t="s">
        <v>888</v>
      </c>
      <c r="G374" t="str">
        <f>"201510002204"</f>
        <v>201510002204</v>
      </c>
      <c r="H374">
        <v>770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84</v>
      </c>
      <c r="W374">
        <v>588</v>
      </c>
      <c r="X374">
        <v>0</v>
      </c>
      <c r="Z374">
        <v>0</v>
      </c>
      <c r="AA374">
        <v>0</v>
      </c>
      <c r="AB374">
        <v>0</v>
      </c>
      <c r="AC374">
        <v>1358</v>
      </c>
    </row>
    <row r="375" spans="1:29" x14ac:dyDescent="0.25">
      <c r="H375" t="s">
        <v>889</v>
      </c>
    </row>
    <row r="376" spans="1:29" x14ac:dyDescent="0.25">
      <c r="A376">
        <v>185</v>
      </c>
      <c r="B376">
        <v>1164</v>
      </c>
      <c r="C376" t="s">
        <v>890</v>
      </c>
      <c r="D376" t="s">
        <v>891</v>
      </c>
      <c r="E376" t="s">
        <v>34</v>
      </c>
      <c r="F376" t="s">
        <v>892</v>
      </c>
      <c r="G376" t="str">
        <f>"201510000601"</f>
        <v>201510000601</v>
      </c>
      <c r="H376" t="s">
        <v>893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30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84</v>
      </c>
      <c r="W376">
        <v>588</v>
      </c>
      <c r="X376">
        <v>0</v>
      </c>
      <c r="Z376">
        <v>0</v>
      </c>
      <c r="AA376">
        <v>0</v>
      </c>
      <c r="AB376">
        <v>0</v>
      </c>
      <c r="AC376" t="s">
        <v>894</v>
      </c>
    </row>
    <row r="377" spans="1:29" x14ac:dyDescent="0.25">
      <c r="H377" t="s">
        <v>895</v>
      </c>
    </row>
    <row r="378" spans="1:29" x14ac:dyDescent="0.25">
      <c r="A378">
        <v>186</v>
      </c>
      <c r="B378">
        <v>3743</v>
      </c>
      <c r="C378" t="s">
        <v>398</v>
      </c>
      <c r="D378" t="s">
        <v>896</v>
      </c>
      <c r="E378" t="s">
        <v>365</v>
      </c>
      <c r="F378" t="s">
        <v>897</v>
      </c>
      <c r="G378" t="str">
        <f>"00485112"</f>
        <v>00485112</v>
      </c>
      <c r="H378" t="s">
        <v>257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84</v>
      </c>
      <c r="W378">
        <v>588</v>
      </c>
      <c r="X378">
        <v>0</v>
      </c>
      <c r="Z378">
        <v>0</v>
      </c>
      <c r="AA378">
        <v>0</v>
      </c>
      <c r="AB378">
        <v>0</v>
      </c>
      <c r="AC378" t="s">
        <v>898</v>
      </c>
    </row>
    <row r="379" spans="1:29" x14ac:dyDescent="0.25">
      <c r="H379" t="s">
        <v>899</v>
      </c>
    </row>
    <row r="380" spans="1:29" x14ac:dyDescent="0.25">
      <c r="A380">
        <v>187</v>
      </c>
      <c r="B380">
        <v>3095</v>
      </c>
      <c r="C380" t="s">
        <v>900</v>
      </c>
      <c r="D380" t="s">
        <v>124</v>
      </c>
      <c r="E380" t="s">
        <v>249</v>
      </c>
      <c r="F380" t="s">
        <v>901</v>
      </c>
      <c r="G380" t="str">
        <f>"201510002792"</f>
        <v>201510002792</v>
      </c>
      <c r="H380" t="s">
        <v>902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65</v>
      </c>
      <c r="W380">
        <v>455</v>
      </c>
      <c r="X380">
        <v>0</v>
      </c>
      <c r="Z380">
        <v>0</v>
      </c>
      <c r="AA380">
        <v>0</v>
      </c>
      <c r="AB380">
        <v>0</v>
      </c>
      <c r="AC380" t="s">
        <v>903</v>
      </c>
    </row>
    <row r="381" spans="1:29" x14ac:dyDescent="0.25">
      <c r="H381" t="s">
        <v>904</v>
      </c>
    </row>
    <row r="382" spans="1:29" x14ac:dyDescent="0.25">
      <c r="A382">
        <v>188</v>
      </c>
      <c r="B382">
        <v>6947</v>
      </c>
      <c r="C382" t="s">
        <v>905</v>
      </c>
      <c r="D382" t="s">
        <v>379</v>
      </c>
      <c r="E382" t="s">
        <v>335</v>
      </c>
      <c r="F382" t="s">
        <v>906</v>
      </c>
      <c r="G382" t="str">
        <f>"201511034574"</f>
        <v>201511034574</v>
      </c>
      <c r="H382" t="s">
        <v>575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70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66</v>
      </c>
      <c r="W382">
        <v>462</v>
      </c>
      <c r="X382">
        <v>0</v>
      </c>
      <c r="Z382">
        <v>0</v>
      </c>
      <c r="AA382">
        <v>0</v>
      </c>
      <c r="AB382">
        <v>0</v>
      </c>
      <c r="AC382" t="s">
        <v>907</v>
      </c>
    </row>
    <row r="383" spans="1:29" x14ac:dyDescent="0.25">
      <c r="H383" t="s">
        <v>908</v>
      </c>
    </row>
    <row r="384" spans="1:29" x14ac:dyDescent="0.25">
      <c r="A384">
        <v>189</v>
      </c>
      <c r="B384">
        <v>1436</v>
      </c>
      <c r="C384" t="s">
        <v>909</v>
      </c>
      <c r="D384" t="s">
        <v>910</v>
      </c>
      <c r="E384" t="s">
        <v>911</v>
      </c>
      <c r="F384" t="s">
        <v>912</v>
      </c>
      <c r="G384" t="str">
        <f>"201511032702"</f>
        <v>201511032702</v>
      </c>
      <c r="H384" t="s">
        <v>600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84</v>
      </c>
      <c r="W384">
        <v>588</v>
      </c>
      <c r="X384">
        <v>0</v>
      </c>
      <c r="Z384">
        <v>0</v>
      </c>
      <c r="AA384">
        <v>0</v>
      </c>
      <c r="AB384">
        <v>0</v>
      </c>
      <c r="AC384" t="s">
        <v>913</v>
      </c>
    </row>
    <row r="385" spans="1:29" x14ac:dyDescent="0.25">
      <c r="H385" t="s">
        <v>914</v>
      </c>
    </row>
    <row r="386" spans="1:29" x14ac:dyDescent="0.25">
      <c r="A386">
        <v>190</v>
      </c>
      <c r="B386">
        <v>7060</v>
      </c>
      <c r="C386" t="s">
        <v>915</v>
      </c>
      <c r="D386" t="s">
        <v>507</v>
      </c>
      <c r="E386" t="s">
        <v>34</v>
      </c>
      <c r="F386" t="s">
        <v>916</v>
      </c>
      <c r="G386" t="str">
        <f>"00018427"</f>
        <v>00018427</v>
      </c>
      <c r="H386" t="s">
        <v>600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84</v>
      </c>
      <c r="W386">
        <v>588</v>
      </c>
      <c r="X386">
        <v>0</v>
      </c>
      <c r="Z386">
        <v>0</v>
      </c>
      <c r="AA386">
        <v>0</v>
      </c>
      <c r="AB386">
        <v>0</v>
      </c>
      <c r="AC386" t="s">
        <v>913</v>
      </c>
    </row>
    <row r="387" spans="1:29" x14ac:dyDescent="0.25">
      <c r="H387" t="s">
        <v>917</v>
      </c>
    </row>
    <row r="388" spans="1:29" x14ac:dyDescent="0.25">
      <c r="A388">
        <v>191</v>
      </c>
      <c r="B388">
        <v>6508</v>
      </c>
      <c r="C388" t="s">
        <v>918</v>
      </c>
      <c r="D388" t="s">
        <v>124</v>
      </c>
      <c r="E388" t="s">
        <v>82</v>
      </c>
      <c r="F388" t="s">
        <v>919</v>
      </c>
      <c r="G388" t="str">
        <f>"201511012511"</f>
        <v>201511012511</v>
      </c>
      <c r="H388" t="s">
        <v>177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77</v>
      </c>
      <c r="W388">
        <v>539</v>
      </c>
      <c r="X388">
        <v>0</v>
      </c>
      <c r="Z388">
        <v>0</v>
      </c>
      <c r="AA388">
        <v>0</v>
      </c>
      <c r="AB388">
        <v>0</v>
      </c>
      <c r="AC388" t="s">
        <v>920</v>
      </c>
    </row>
    <row r="389" spans="1:29" x14ac:dyDescent="0.25">
      <c r="H389" t="s">
        <v>921</v>
      </c>
    </row>
    <row r="390" spans="1:29" x14ac:dyDescent="0.25">
      <c r="A390">
        <v>192</v>
      </c>
      <c r="B390">
        <v>1660</v>
      </c>
      <c r="C390" t="s">
        <v>922</v>
      </c>
      <c r="D390" t="s">
        <v>923</v>
      </c>
      <c r="E390" t="s">
        <v>249</v>
      </c>
      <c r="F390" t="s">
        <v>924</v>
      </c>
      <c r="G390" t="str">
        <f>"00491596"</f>
        <v>00491596</v>
      </c>
      <c r="H390" t="s">
        <v>589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84</v>
      </c>
      <c r="W390">
        <v>588</v>
      </c>
      <c r="X390">
        <v>0</v>
      </c>
      <c r="Z390">
        <v>0</v>
      </c>
      <c r="AA390">
        <v>0</v>
      </c>
      <c r="AB390">
        <v>0</v>
      </c>
      <c r="AC390" t="s">
        <v>925</v>
      </c>
    </row>
    <row r="391" spans="1:29" x14ac:dyDescent="0.25">
      <c r="H391" t="s">
        <v>926</v>
      </c>
    </row>
    <row r="392" spans="1:29" x14ac:dyDescent="0.25">
      <c r="A392">
        <v>193</v>
      </c>
      <c r="B392">
        <v>6378</v>
      </c>
      <c r="C392" t="s">
        <v>927</v>
      </c>
      <c r="D392" t="s">
        <v>928</v>
      </c>
      <c r="E392" t="s">
        <v>82</v>
      </c>
      <c r="F392" t="s">
        <v>929</v>
      </c>
      <c r="G392" t="str">
        <f>"201510002305"</f>
        <v>201510002305</v>
      </c>
      <c r="H392" t="s">
        <v>930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70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60</v>
      </c>
      <c r="W392">
        <v>420</v>
      </c>
      <c r="X392">
        <v>0</v>
      </c>
      <c r="Z392">
        <v>0</v>
      </c>
      <c r="AA392">
        <v>0</v>
      </c>
      <c r="AB392">
        <v>0</v>
      </c>
      <c r="AC392" t="s">
        <v>931</v>
      </c>
    </row>
    <row r="393" spans="1:29" x14ac:dyDescent="0.25">
      <c r="H393" t="s">
        <v>932</v>
      </c>
    </row>
    <row r="394" spans="1:29" x14ac:dyDescent="0.25">
      <c r="A394">
        <v>194</v>
      </c>
      <c r="B394">
        <v>6058</v>
      </c>
      <c r="C394" t="s">
        <v>933</v>
      </c>
      <c r="D394" t="s">
        <v>934</v>
      </c>
      <c r="E394" t="s">
        <v>935</v>
      </c>
      <c r="F394" t="s">
        <v>936</v>
      </c>
      <c r="G394" t="str">
        <f>"201511021190"</f>
        <v>201511021190</v>
      </c>
      <c r="H394" t="s">
        <v>344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84</v>
      </c>
      <c r="W394">
        <v>588</v>
      </c>
      <c r="X394">
        <v>0</v>
      </c>
      <c r="Z394">
        <v>0</v>
      </c>
      <c r="AA394">
        <v>0</v>
      </c>
      <c r="AB394">
        <v>0</v>
      </c>
      <c r="AC394" t="s">
        <v>937</v>
      </c>
    </row>
    <row r="395" spans="1:29" x14ac:dyDescent="0.25">
      <c r="H395" t="s">
        <v>938</v>
      </c>
    </row>
    <row r="396" spans="1:29" x14ac:dyDescent="0.25">
      <c r="A396">
        <v>195</v>
      </c>
      <c r="B396">
        <v>7030</v>
      </c>
      <c r="C396" t="s">
        <v>939</v>
      </c>
      <c r="D396" t="s">
        <v>940</v>
      </c>
      <c r="E396" t="s">
        <v>82</v>
      </c>
      <c r="F396" t="s">
        <v>941</v>
      </c>
      <c r="G396" t="str">
        <f>"00471526"</f>
        <v>00471526</v>
      </c>
      <c r="H396" t="s">
        <v>535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30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69</v>
      </c>
      <c r="W396">
        <v>483</v>
      </c>
      <c r="X396">
        <v>0</v>
      </c>
      <c r="Z396">
        <v>0</v>
      </c>
      <c r="AA396">
        <v>0</v>
      </c>
      <c r="AB396">
        <v>0</v>
      </c>
      <c r="AC396" t="s">
        <v>942</v>
      </c>
    </row>
    <row r="397" spans="1:29" x14ac:dyDescent="0.25">
      <c r="H397" t="s">
        <v>943</v>
      </c>
    </row>
    <row r="398" spans="1:29" x14ac:dyDescent="0.25">
      <c r="A398">
        <v>196</v>
      </c>
      <c r="B398">
        <v>2068</v>
      </c>
      <c r="C398" t="s">
        <v>944</v>
      </c>
      <c r="D398" t="s">
        <v>124</v>
      </c>
      <c r="E398" t="s">
        <v>320</v>
      </c>
      <c r="F398" t="s">
        <v>945</v>
      </c>
      <c r="G398" t="str">
        <f>"00486748"</f>
        <v>00486748</v>
      </c>
      <c r="H398" t="s">
        <v>946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30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84</v>
      </c>
      <c r="W398">
        <v>588</v>
      </c>
      <c r="X398">
        <v>0</v>
      </c>
      <c r="Z398">
        <v>0</v>
      </c>
      <c r="AA398">
        <v>0</v>
      </c>
      <c r="AB398">
        <v>0</v>
      </c>
      <c r="AC398" t="s">
        <v>947</v>
      </c>
    </row>
    <row r="399" spans="1:29" x14ac:dyDescent="0.25">
      <c r="H399" t="s">
        <v>948</v>
      </c>
    </row>
    <row r="400" spans="1:29" x14ac:dyDescent="0.25">
      <c r="A400">
        <v>197</v>
      </c>
      <c r="B400">
        <v>6988</v>
      </c>
      <c r="C400" t="s">
        <v>949</v>
      </c>
      <c r="D400" t="s">
        <v>950</v>
      </c>
      <c r="E400" t="s">
        <v>88</v>
      </c>
      <c r="F400" t="s">
        <v>951</v>
      </c>
      <c r="G400" t="str">
        <f>"201511040406"</f>
        <v>201511040406</v>
      </c>
      <c r="H400" t="s">
        <v>691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84</v>
      </c>
      <c r="W400">
        <v>588</v>
      </c>
      <c r="X400">
        <v>0</v>
      </c>
      <c r="Z400">
        <v>0</v>
      </c>
      <c r="AA400">
        <v>0</v>
      </c>
      <c r="AB400">
        <v>0</v>
      </c>
      <c r="AC400" t="s">
        <v>952</v>
      </c>
    </row>
    <row r="401" spans="1:29" x14ac:dyDescent="0.25">
      <c r="H401" t="s">
        <v>953</v>
      </c>
    </row>
    <row r="402" spans="1:29" x14ac:dyDescent="0.25">
      <c r="A402">
        <v>198</v>
      </c>
      <c r="B402">
        <v>3888</v>
      </c>
      <c r="C402" t="s">
        <v>954</v>
      </c>
      <c r="D402" t="s">
        <v>27</v>
      </c>
      <c r="E402" t="s">
        <v>365</v>
      </c>
      <c r="F402" t="s">
        <v>955</v>
      </c>
      <c r="G402" t="str">
        <f>"201511036362"</f>
        <v>201511036362</v>
      </c>
      <c r="H402" t="s">
        <v>691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84</v>
      </c>
      <c r="W402">
        <v>588</v>
      </c>
      <c r="X402">
        <v>0</v>
      </c>
      <c r="Z402">
        <v>0</v>
      </c>
      <c r="AA402">
        <v>0</v>
      </c>
      <c r="AB402">
        <v>0</v>
      </c>
      <c r="AC402" t="s">
        <v>952</v>
      </c>
    </row>
    <row r="403" spans="1:29" x14ac:dyDescent="0.25">
      <c r="H403" t="s">
        <v>956</v>
      </c>
    </row>
    <row r="404" spans="1:29" x14ac:dyDescent="0.25">
      <c r="A404">
        <v>199</v>
      </c>
      <c r="B404">
        <v>2237</v>
      </c>
      <c r="C404" t="s">
        <v>957</v>
      </c>
      <c r="D404" t="s">
        <v>124</v>
      </c>
      <c r="E404" t="s">
        <v>100</v>
      </c>
      <c r="F404" t="s">
        <v>958</v>
      </c>
      <c r="G404" t="str">
        <f>"201511028095"</f>
        <v>201511028095</v>
      </c>
      <c r="H404" t="s">
        <v>959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50</v>
      </c>
      <c r="O404">
        <v>30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59</v>
      </c>
      <c r="W404">
        <v>413</v>
      </c>
      <c r="X404">
        <v>0</v>
      </c>
      <c r="Z404">
        <v>0</v>
      </c>
      <c r="AA404">
        <v>0</v>
      </c>
      <c r="AB404">
        <v>0</v>
      </c>
      <c r="AC404" t="s">
        <v>960</v>
      </c>
    </row>
    <row r="405" spans="1:29" x14ac:dyDescent="0.25">
      <c r="H405" t="s">
        <v>961</v>
      </c>
    </row>
    <row r="406" spans="1:29" x14ac:dyDescent="0.25">
      <c r="A406">
        <v>200</v>
      </c>
      <c r="B406">
        <v>4438</v>
      </c>
      <c r="C406" t="s">
        <v>962</v>
      </c>
      <c r="D406" t="s">
        <v>963</v>
      </c>
      <c r="E406" t="s">
        <v>82</v>
      </c>
      <c r="F406" t="s">
        <v>964</v>
      </c>
      <c r="G406" t="str">
        <f>"201510003480"</f>
        <v>201510003480</v>
      </c>
      <c r="H406" t="s">
        <v>145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70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59</v>
      </c>
      <c r="W406">
        <v>413</v>
      </c>
      <c r="X406">
        <v>0</v>
      </c>
      <c r="Z406">
        <v>0</v>
      </c>
      <c r="AA406">
        <v>0</v>
      </c>
      <c r="AB406">
        <v>0</v>
      </c>
      <c r="AC406" t="s">
        <v>965</v>
      </c>
    </row>
    <row r="407" spans="1:29" x14ac:dyDescent="0.25">
      <c r="H407" t="s">
        <v>966</v>
      </c>
    </row>
    <row r="408" spans="1:29" x14ac:dyDescent="0.25">
      <c r="A408">
        <v>201</v>
      </c>
      <c r="B408">
        <v>1187</v>
      </c>
      <c r="C408" t="s">
        <v>967</v>
      </c>
      <c r="D408" t="s">
        <v>124</v>
      </c>
      <c r="E408" t="s">
        <v>27</v>
      </c>
      <c r="F408" t="s">
        <v>968</v>
      </c>
      <c r="G408" t="str">
        <f>"201511043170"</f>
        <v>201511043170</v>
      </c>
      <c r="H408" t="s">
        <v>55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74</v>
      </c>
      <c r="W408">
        <v>518</v>
      </c>
      <c r="X408">
        <v>0</v>
      </c>
      <c r="Z408">
        <v>0</v>
      </c>
      <c r="AA408">
        <v>0</v>
      </c>
      <c r="AB408">
        <v>0</v>
      </c>
      <c r="AC408" t="s">
        <v>969</v>
      </c>
    </row>
    <row r="409" spans="1:29" x14ac:dyDescent="0.25">
      <c r="H409" t="s">
        <v>970</v>
      </c>
    </row>
    <row r="410" spans="1:29" x14ac:dyDescent="0.25">
      <c r="A410">
        <v>202</v>
      </c>
      <c r="B410">
        <v>1507</v>
      </c>
      <c r="C410" t="s">
        <v>971</v>
      </c>
      <c r="D410" t="s">
        <v>940</v>
      </c>
      <c r="E410" t="s">
        <v>89</v>
      </c>
      <c r="F410" t="s">
        <v>972</v>
      </c>
      <c r="G410" t="str">
        <f>"201511033955"</f>
        <v>201511033955</v>
      </c>
      <c r="H410" t="s">
        <v>580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74</v>
      </c>
      <c r="W410">
        <v>518</v>
      </c>
      <c r="X410">
        <v>0</v>
      </c>
      <c r="Z410">
        <v>0</v>
      </c>
      <c r="AA410">
        <v>0</v>
      </c>
      <c r="AB410">
        <v>0</v>
      </c>
      <c r="AC410" t="s">
        <v>973</v>
      </c>
    </row>
    <row r="411" spans="1:29" x14ac:dyDescent="0.25">
      <c r="H411" t="s">
        <v>974</v>
      </c>
    </row>
    <row r="412" spans="1:29" x14ac:dyDescent="0.25">
      <c r="A412">
        <v>203</v>
      </c>
      <c r="B412">
        <v>4299</v>
      </c>
      <c r="C412" t="s">
        <v>975</v>
      </c>
      <c r="D412" t="s">
        <v>364</v>
      </c>
      <c r="E412" t="s">
        <v>135</v>
      </c>
      <c r="F412" t="s">
        <v>976</v>
      </c>
      <c r="G412" t="str">
        <f>"201511028673"</f>
        <v>201511028673</v>
      </c>
      <c r="H412" t="s">
        <v>977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30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84</v>
      </c>
      <c r="W412">
        <v>588</v>
      </c>
      <c r="X412">
        <v>0</v>
      </c>
      <c r="Z412">
        <v>0</v>
      </c>
      <c r="AA412">
        <v>0</v>
      </c>
      <c r="AB412">
        <v>0</v>
      </c>
      <c r="AC412" t="s">
        <v>978</v>
      </c>
    </row>
    <row r="413" spans="1:29" x14ac:dyDescent="0.25">
      <c r="H413" t="s">
        <v>979</v>
      </c>
    </row>
    <row r="414" spans="1:29" x14ac:dyDescent="0.25">
      <c r="A414">
        <v>204</v>
      </c>
      <c r="B414">
        <v>2708</v>
      </c>
      <c r="C414" t="s">
        <v>980</v>
      </c>
      <c r="D414" t="s">
        <v>507</v>
      </c>
      <c r="E414" t="s">
        <v>981</v>
      </c>
      <c r="F414" t="s">
        <v>982</v>
      </c>
      <c r="G414" t="str">
        <f>"201410012530"</f>
        <v>201410012530</v>
      </c>
      <c r="H414" t="s">
        <v>145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64</v>
      </c>
      <c r="W414">
        <v>448</v>
      </c>
      <c r="X414">
        <v>0</v>
      </c>
      <c r="Z414">
        <v>0</v>
      </c>
      <c r="AA414">
        <v>0</v>
      </c>
      <c r="AB414">
        <v>0</v>
      </c>
      <c r="AC414" t="s">
        <v>983</v>
      </c>
    </row>
    <row r="415" spans="1:29" x14ac:dyDescent="0.25">
      <c r="H415" t="s">
        <v>984</v>
      </c>
    </row>
    <row r="416" spans="1:29" x14ac:dyDescent="0.25">
      <c r="A416">
        <v>205</v>
      </c>
      <c r="B416">
        <v>4919</v>
      </c>
      <c r="C416" t="s">
        <v>985</v>
      </c>
      <c r="D416" t="s">
        <v>175</v>
      </c>
      <c r="E416" t="s">
        <v>15</v>
      </c>
      <c r="F416" t="s">
        <v>986</v>
      </c>
      <c r="G416" t="str">
        <f>"201511011826"</f>
        <v>201511011826</v>
      </c>
      <c r="H416">
        <v>726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30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84</v>
      </c>
      <c r="W416">
        <v>588</v>
      </c>
      <c r="X416">
        <v>0</v>
      </c>
      <c r="Z416">
        <v>0</v>
      </c>
      <c r="AA416">
        <v>0</v>
      </c>
      <c r="AB416">
        <v>0</v>
      </c>
      <c r="AC416">
        <v>1344</v>
      </c>
    </row>
    <row r="417" spans="1:29" x14ac:dyDescent="0.25">
      <c r="H417" t="s">
        <v>987</v>
      </c>
    </row>
    <row r="418" spans="1:29" x14ac:dyDescent="0.25">
      <c r="A418">
        <v>206</v>
      </c>
      <c r="B418">
        <v>3662</v>
      </c>
      <c r="C418" t="s">
        <v>988</v>
      </c>
      <c r="D418" t="s">
        <v>910</v>
      </c>
      <c r="E418" t="s">
        <v>34</v>
      </c>
      <c r="F418" t="s">
        <v>989</v>
      </c>
      <c r="G418" t="str">
        <f>"00016079"</f>
        <v>00016079</v>
      </c>
      <c r="H418" t="s">
        <v>294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30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58</v>
      </c>
      <c r="W418">
        <v>406</v>
      </c>
      <c r="X418">
        <v>0</v>
      </c>
      <c r="Z418">
        <v>0</v>
      </c>
      <c r="AA418">
        <v>6</v>
      </c>
      <c r="AB418">
        <v>120</v>
      </c>
      <c r="AC418" t="s">
        <v>990</v>
      </c>
    </row>
    <row r="419" spans="1:29" x14ac:dyDescent="0.25">
      <c r="H419" t="s">
        <v>634</v>
      </c>
    </row>
    <row r="420" spans="1:29" x14ac:dyDescent="0.25">
      <c r="A420">
        <v>207</v>
      </c>
      <c r="B420">
        <v>4105</v>
      </c>
      <c r="C420" t="s">
        <v>991</v>
      </c>
      <c r="D420" t="s">
        <v>49</v>
      </c>
      <c r="E420" t="s">
        <v>82</v>
      </c>
      <c r="F420" t="s">
        <v>992</v>
      </c>
      <c r="G420" t="str">
        <f>"201511010287"</f>
        <v>201511010287</v>
      </c>
      <c r="H420" t="s">
        <v>993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30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84</v>
      </c>
      <c r="W420">
        <v>588</v>
      </c>
      <c r="X420">
        <v>0</v>
      </c>
      <c r="Z420">
        <v>0</v>
      </c>
      <c r="AA420">
        <v>0</v>
      </c>
      <c r="AB420">
        <v>0</v>
      </c>
      <c r="AC420" t="s">
        <v>994</v>
      </c>
    </row>
    <row r="421" spans="1:29" x14ac:dyDescent="0.25">
      <c r="H421" t="s">
        <v>995</v>
      </c>
    </row>
    <row r="422" spans="1:29" x14ac:dyDescent="0.25">
      <c r="A422">
        <v>208</v>
      </c>
      <c r="B422">
        <v>1177</v>
      </c>
      <c r="C422" t="s">
        <v>996</v>
      </c>
      <c r="D422" t="s">
        <v>211</v>
      </c>
      <c r="E422" t="s">
        <v>49</v>
      </c>
      <c r="F422" t="s">
        <v>997</v>
      </c>
      <c r="G422" t="str">
        <f>"201103000185"</f>
        <v>201103000185</v>
      </c>
      <c r="H422" t="s">
        <v>699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84</v>
      </c>
      <c r="W422">
        <v>588</v>
      </c>
      <c r="X422">
        <v>0</v>
      </c>
      <c r="Z422">
        <v>0</v>
      </c>
      <c r="AA422">
        <v>0</v>
      </c>
      <c r="AB422">
        <v>0</v>
      </c>
      <c r="AC422" t="s">
        <v>998</v>
      </c>
    </row>
    <row r="423" spans="1:29" x14ac:dyDescent="0.25">
      <c r="H423" t="s">
        <v>999</v>
      </c>
    </row>
    <row r="424" spans="1:29" x14ac:dyDescent="0.25">
      <c r="A424">
        <v>209</v>
      </c>
      <c r="B424">
        <v>3150</v>
      </c>
      <c r="C424" t="s">
        <v>1000</v>
      </c>
      <c r="D424" t="s">
        <v>77</v>
      </c>
      <c r="E424" t="s">
        <v>1001</v>
      </c>
      <c r="F424" t="s">
        <v>1002</v>
      </c>
      <c r="G424" t="str">
        <f>"00486884"</f>
        <v>00486884</v>
      </c>
      <c r="H424">
        <v>792</v>
      </c>
      <c r="I424">
        <v>0</v>
      </c>
      <c r="J424">
        <v>0</v>
      </c>
      <c r="K424">
        <v>0</v>
      </c>
      <c r="L424">
        <v>0</v>
      </c>
      <c r="M424">
        <v>100</v>
      </c>
      <c r="N424">
        <v>30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60</v>
      </c>
      <c r="W424">
        <v>420</v>
      </c>
      <c r="X424">
        <v>0</v>
      </c>
      <c r="Z424">
        <v>0</v>
      </c>
      <c r="AA424">
        <v>0</v>
      </c>
      <c r="AB424">
        <v>0</v>
      </c>
      <c r="AC424">
        <v>1342</v>
      </c>
    </row>
    <row r="425" spans="1:29" x14ac:dyDescent="0.25">
      <c r="H425" t="s">
        <v>1003</v>
      </c>
    </row>
    <row r="426" spans="1:29" x14ac:dyDescent="0.25">
      <c r="A426">
        <v>210</v>
      </c>
      <c r="B426">
        <v>3948</v>
      </c>
      <c r="C426" t="s">
        <v>1004</v>
      </c>
      <c r="D426" t="s">
        <v>1005</v>
      </c>
      <c r="E426" t="s">
        <v>149</v>
      </c>
      <c r="F426" t="s">
        <v>1006</v>
      </c>
      <c r="G426" t="str">
        <f>"201511019835"</f>
        <v>201511019835</v>
      </c>
      <c r="H426" t="s">
        <v>1007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84</v>
      </c>
      <c r="W426">
        <v>588</v>
      </c>
      <c r="X426">
        <v>0</v>
      </c>
      <c r="Z426">
        <v>0</v>
      </c>
      <c r="AA426">
        <v>0</v>
      </c>
      <c r="AB426">
        <v>0</v>
      </c>
      <c r="AC426" t="s">
        <v>1008</v>
      </c>
    </row>
    <row r="427" spans="1:29" x14ac:dyDescent="0.25">
      <c r="H427" t="s">
        <v>1009</v>
      </c>
    </row>
    <row r="428" spans="1:29" x14ac:dyDescent="0.25">
      <c r="A428">
        <v>211</v>
      </c>
      <c r="B428">
        <v>5627</v>
      </c>
      <c r="C428" t="s">
        <v>1010</v>
      </c>
      <c r="D428" t="s">
        <v>1011</v>
      </c>
      <c r="E428" t="s">
        <v>49</v>
      </c>
      <c r="F428" t="s">
        <v>1012</v>
      </c>
      <c r="G428" t="str">
        <f>"201511018357"</f>
        <v>201511018357</v>
      </c>
      <c r="H428" t="s">
        <v>822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84</v>
      </c>
      <c r="W428">
        <v>588</v>
      </c>
      <c r="X428">
        <v>0</v>
      </c>
      <c r="Z428">
        <v>0</v>
      </c>
      <c r="AA428">
        <v>0</v>
      </c>
      <c r="AB428">
        <v>0</v>
      </c>
      <c r="AC428" t="s">
        <v>1013</v>
      </c>
    </row>
    <row r="429" spans="1:29" x14ac:dyDescent="0.25">
      <c r="H429" t="s">
        <v>1014</v>
      </c>
    </row>
    <row r="430" spans="1:29" x14ac:dyDescent="0.25">
      <c r="A430">
        <v>212</v>
      </c>
      <c r="B430">
        <v>6041</v>
      </c>
      <c r="C430" t="s">
        <v>1015</v>
      </c>
      <c r="D430" t="s">
        <v>59</v>
      </c>
      <c r="E430" t="s">
        <v>82</v>
      </c>
      <c r="F430" t="s">
        <v>1016</v>
      </c>
      <c r="G430" t="str">
        <f>"201511030300"</f>
        <v>201511030300</v>
      </c>
      <c r="H430" t="s">
        <v>822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84</v>
      </c>
      <c r="W430">
        <v>588</v>
      </c>
      <c r="X430">
        <v>0</v>
      </c>
      <c r="Z430">
        <v>0</v>
      </c>
      <c r="AA430">
        <v>0</v>
      </c>
      <c r="AB430">
        <v>0</v>
      </c>
      <c r="AC430" t="s">
        <v>1013</v>
      </c>
    </row>
    <row r="431" spans="1:29" x14ac:dyDescent="0.25">
      <c r="H431" t="s">
        <v>1017</v>
      </c>
    </row>
    <row r="432" spans="1:29" x14ac:dyDescent="0.25">
      <c r="A432">
        <v>213</v>
      </c>
      <c r="B432">
        <v>4645</v>
      </c>
      <c r="C432" t="s">
        <v>1018</v>
      </c>
      <c r="D432" t="s">
        <v>379</v>
      </c>
      <c r="E432" t="s">
        <v>320</v>
      </c>
      <c r="F432" t="s">
        <v>1019</v>
      </c>
      <c r="G432" t="str">
        <f>"201511027353"</f>
        <v>201511027353</v>
      </c>
      <c r="H432" t="s">
        <v>773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62</v>
      </c>
      <c r="W432">
        <v>434</v>
      </c>
      <c r="X432">
        <v>0</v>
      </c>
      <c r="Z432">
        <v>0</v>
      </c>
      <c r="AA432">
        <v>0</v>
      </c>
      <c r="AB432">
        <v>0</v>
      </c>
      <c r="AC432" t="s">
        <v>1020</v>
      </c>
    </row>
    <row r="433" spans="1:29" x14ac:dyDescent="0.25">
      <c r="H433" t="s">
        <v>1021</v>
      </c>
    </row>
    <row r="434" spans="1:29" x14ac:dyDescent="0.25">
      <c r="A434">
        <v>214</v>
      </c>
      <c r="B434">
        <v>6748</v>
      </c>
      <c r="C434" t="s">
        <v>1022</v>
      </c>
      <c r="D434" t="s">
        <v>1023</v>
      </c>
      <c r="E434" t="s">
        <v>49</v>
      </c>
      <c r="F434" t="s">
        <v>1024</v>
      </c>
      <c r="G434" t="str">
        <f>"201511011691"</f>
        <v>201511011691</v>
      </c>
      <c r="H434" t="s">
        <v>1025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30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84</v>
      </c>
      <c r="W434">
        <v>588</v>
      </c>
      <c r="X434">
        <v>0</v>
      </c>
      <c r="Z434">
        <v>0</v>
      </c>
      <c r="AA434">
        <v>0</v>
      </c>
      <c r="AB434">
        <v>0</v>
      </c>
      <c r="AC434" t="s">
        <v>1020</v>
      </c>
    </row>
    <row r="435" spans="1:29" x14ac:dyDescent="0.25">
      <c r="H435" t="s">
        <v>850</v>
      </c>
    </row>
    <row r="436" spans="1:29" x14ac:dyDescent="0.25">
      <c r="A436">
        <v>215</v>
      </c>
      <c r="B436">
        <v>4422</v>
      </c>
      <c r="C436" t="s">
        <v>1026</v>
      </c>
      <c r="D436" t="s">
        <v>584</v>
      </c>
      <c r="E436" t="s">
        <v>1027</v>
      </c>
      <c r="F436" t="s">
        <v>1028</v>
      </c>
      <c r="G436" t="str">
        <f>"201407000295"</f>
        <v>201407000295</v>
      </c>
      <c r="H436" t="s">
        <v>1029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30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61</v>
      </c>
      <c r="W436">
        <v>427</v>
      </c>
      <c r="X436">
        <v>0</v>
      </c>
      <c r="Z436">
        <v>0</v>
      </c>
      <c r="AA436">
        <v>0</v>
      </c>
      <c r="AB436">
        <v>0</v>
      </c>
      <c r="AC436" t="s">
        <v>1030</v>
      </c>
    </row>
    <row r="437" spans="1:29" x14ac:dyDescent="0.25">
      <c r="H437" t="s">
        <v>1031</v>
      </c>
    </row>
    <row r="438" spans="1:29" x14ac:dyDescent="0.25">
      <c r="A438">
        <v>216</v>
      </c>
      <c r="B438">
        <v>6203</v>
      </c>
      <c r="C438" t="s">
        <v>1032</v>
      </c>
      <c r="D438" t="s">
        <v>379</v>
      </c>
      <c r="E438" t="s">
        <v>1033</v>
      </c>
      <c r="F438" t="s">
        <v>1034</v>
      </c>
      <c r="G438" t="str">
        <f>"00483275"</f>
        <v>00483275</v>
      </c>
      <c r="H438" t="s">
        <v>865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30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81</v>
      </c>
      <c r="W438">
        <v>567</v>
      </c>
      <c r="X438">
        <v>0</v>
      </c>
      <c r="Z438">
        <v>0</v>
      </c>
      <c r="AA438">
        <v>0</v>
      </c>
      <c r="AB438">
        <v>0</v>
      </c>
      <c r="AC438" t="s">
        <v>1035</v>
      </c>
    </row>
    <row r="439" spans="1:29" x14ac:dyDescent="0.25">
      <c r="H439" t="s">
        <v>1036</v>
      </c>
    </row>
    <row r="440" spans="1:29" x14ac:dyDescent="0.25">
      <c r="A440">
        <v>217</v>
      </c>
      <c r="B440">
        <v>4204</v>
      </c>
      <c r="C440" t="s">
        <v>1037</v>
      </c>
      <c r="D440" t="s">
        <v>539</v>
      </c>
      <c r="E440" t="s">
        <v>1038</v>
      </c>
      <c r="F440" t="s">
        <v>1039</v>
      </c>
      <c r="G440" t="str">
        <f>"00493309"</f>
        <v>00493309</v>
      </c>
      <c r="H440" t="s">
        <v>1040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62</v>
      </c>
      <c r="W440">
        <v>434</v>
      </c>
      <c r="X440">
        <v>0</v>
      </c>
      <c r="Z440">
        <v>0</v>
      </c>
      <c r="AA440">
        <v>0</v>
      </c>
      <c r="AB440">
        <v>0</v>
      </c>
      <c r="AC440" t="s">
        <v>1041</v>
      </c>
    </row>
    <row r="441" spans="1:29" x14ac:dyDescent="0.25">
      <c r="H441" t="s">
        <v>1042</v>
      </c>
    </row>
    <row r="442" spans="1:29" x14ac:dyDescent="0.25">
      <c r="A442">
        <v>218</v>
      </c>
      <c r="B442">
        <v>2663</v>
      </c>
      <c r="C442" t="s">
        <v>1043</v>
      </c>
      <c r="D442" t="s">
        <v>689</v>
      </c>
      <c r="E442" t="s">
        <v>149</v>
      </c>
      <c r="F442" t="s">
        <v>1044</v>
      </c>
      <c r="G442" t="str">
        <f>"201511031343"</f>
        <v>201511031343</v>
      </c>
      <c r="H442" t="s">
        <v>245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84</v>
      </c>
      <c r="W442">
        <v>588</v>
      </c>
      <c r="X442">
        <v>0</v>
      </c>
      <c r="Z442">
        <v>0</v>
      </c>
      <c r="AA442">
        <v>0</v>
      </c>
      <c r="AB442">
        <v>0</v>
      </c>
      <c r="AC442" t="s">
        <v>1041</v>
      </c>
    </row>
    <row r="443" spans="1:29" x14ac:dyDescent="0.25">
      <c r="H443" t="s">
        <v>1045</v>
      </c>
    </row>
    <row r="444" spans="1:29" x14ac:dyDescent="0.25">
      <c r="A444">
        <v>219</v>
      </c>
      <c r="B444">
        <v>4958</v>
      </c>
      <c r="C444" t="s">
        <v>1046</v>
      </c>
      <c r="D444" t="s">
        <v>539</v>
      </c>
      <c r="E444" t="s">
        <v>78</v>
      </c>
      <c r="F444" t="s">
        <v>1047</v>
      </c>
      <c r="G444" t="str">
        <f>"201511036837"</f>
        <v>201511036837</v>
      </c>
      <c r="H444" t="s">
        <v>650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30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84</v>
      </c>
      <c r="W444">
        <v>588</v>
      </c>
      <c r="X444">
        <v>0</v>
      </c>
      <c r="Z444">
        <v>0</v>
      </c>
      <c r="AA444">
        <v>0</v>
      </c>
      <c r="AB444">
        <v>0</v>
      </c>
      <c r="AC444" t="s">
        <v>1048</v>
      </c>
    </row>
    <row r="445" spans="1:29" x14ac:dyDescent="0.25">
      <c r="H445" t="s">
        <v>1049</v>
      </c>
    </row>
    <row r="446" spans="1:29" x14ac:dyDescent="0.25">
      <c r="A446">
        <v>220</v>
      </c>
      <c r="B446">
        <v>4252</v>
      </c>
      <c r="C446" t="s">
        <v>1050</v>
      </c>
      <c r="D446" t="s">
        <v>1051</v>
      </c>
      <c r="E446" t="s">
        <v>27</v>
      </c>
      <c r="F446" t="s">
        <v>1052</v>
      </c>
      <c r="G446" t="str">
        <f>"201202000048"</f>
        <v>201202000048</v>
      </c>
      <c r="H446">
        <v>803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30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72</v>
      </c>
      <c r="W446">
        <v>504</v>
      </c>
      <c r="X446">
        <v>0</v>
      </c>
      <c r="Z446">
        <v>0</v>
      </c>
      <c r="AA446">
        <v>0</v>
      </c>
      <c r="AB446">
        <v>0</v>
      </c>
      <c r="AC446">
        <v>1337</v>
      </c>
    </row>
    <row r="447" spans="1:29" x14ac:dyDescent="0.25">
      <c r="H447" t="s">
        <v>1053</v>
      </c>
    </row>
    <row r="448" spans="1:29" x14ac:dyDescent="0.25">
      <c r="A448">
        <v>221</v>
      </c>
      <c r="B448">
        <v>5214</v>
      </c>
      <c r="C448" t="s">
        <v>1054</v>
      </c>
      <c r="D448" t="s">
        <v>250</v>
      </c>
      <c r="E448" t="s">
        <v>335</v>
      </c>
      <c r="F448" t="s">
        <v>1055</v>
      </c>
      <c r="G448" t="str">
        <f>"201511025940"</f>
        <v>201511025940</v>
      </c>
      <c r="H448" t="s">
        <v>257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30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71</v>
      </c>
      <c r="W448">
        <v>497</v>
      </c>
      <c r="X448">
        <v>0</v>
      </c>
      <c r="Z448">
        <v>0</v>
      </c>
      <c r="AA448">
        <v>2</v>
      </c>
      <c r="AB448">
        <v>40</v>
      </c>
      <c r="AC448" t="s">
        <v>1056</v>
      </c>
    </row>
    <row r="449" spans="1:29" x14ac:dyDescent="0.25">
      <c r="H449" t="s">
        <v>1057</v>
      </c>
    </row>
    <row r="450" spans="1:29" x14ac:dyDescent="0.25">
      <c r="A450">
        <v>222</v>
      </c>
      <c r="B450">
        <v>2756</v>
      </c>
      <c r="C450" t="s">
        <v>1058</v>
      </c>
      <c r="D450" t="s">
        <v>250</v>
      </c>
      <c r="E450" t="s">
        <v>1059</v>
      </c>
      <c r="F450" t="s">
        <v>1060</v>
      </c>
      <c r="G450" t="str">
        <f>"201502004090"</f>
        <v>201502004090</v>
      </c>
      <c r="H450" t="s">
        <v>1061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84</v>
      </c>
      <c r="W450">
        <v>588</v>
      </c>
      <c r="X450">
        <v>0</v>
      </c>
      <c r="Z450">
        <v>0</v>
      </c>
      <c r="AA450">
        <v>0</v>
      </c>
      <c r="AB450">
        <v>0</v>
      </c>
      <c r="AC450" t="s">
        <v>1062</v>
      </c>
    </row>
    <row r="451" spans="1:29" x14ac:dyDescent="0.25">
      <c r="H451" t="s">
        <v>1063</v>
      </c>
    </row>
    <row r="452" spans="1:29" x14ac:dyDescent="0.25">
      <c r="A452">
        <v>223</v>
      </c>
      <c r="B452">
        <v>6618</v>
      </c>
      <c r="C452" t="s">
        <v>1064</v>
      </c>
      <c r="D452" t="s">
        <v>49</v>
      </c>
      <c r="E452" t="s">
        <v>82</v>
      </c>
      <c r="F452" t="s">
        <v>1065</v>
      </c>
      <c r="G452" t="str">
        <f>"201511009596"</f>
        <v>201511009596</v>
      </c>
      <c r="H452" t="s">
        <v>1061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84</v>
      </c>
      <c r="W452">
        <v>588</v>
      </c>
      <c r="X452">
        <v>0</v>
      </c>
      <c r="Z452">
        <v>0</v>
      </c>
      <c r="AA452">
        <v>0</v>
      </c>
      <c r="AB452">
        <v>0</v>
      </c>
      <c r="AC452" t="s">
        <v>1062</v>
      </c>
    </row>
    <row r="453" spans="1:29" x14ac:dyDescent="0.25">
      <c r="H453" t="s">
        <v>1066</v>
      </c>
    </row>
    <row r="454" spans="1:29" x14ac:dyDescent="0.25">
      <c r="A454">
        <v>224</v>
      </c>
      <c r="B454">
        <v>6233</v>
      </c>
      <c r="C454" t="s">
        <v>1067</v>
      </c>
      <c r="D454" t="s">
        <v>1068</v>
      </c>
      <c r="E454" t="s">
        <v>34</v>
      </c>
      <c r="F454" t="s">
        <v>1069</v>
      </c>
      <c r="G454" t="str">
        <f>"201512000093"</f>
        <v>201512000093</v>
      </c>
      <c r="H454" t="s">
        <v>1061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84</v>
      </c>
      <c r="W454">
        <v>588</v>
      </c>
      <c r="X454">
        <v>0</v>
      </c>
      <c r="Z454">
        <v>0</v>
      </c>
      <c r="AA454">
        <v>0</v>
      </c>
      <c r="AB454">
        <v>0</v>
      </c>
      <c r="AC454" t="s">
        <v>1062</v>
      </c>
    </row>
    <row r="455" spans="1:29" x14ac:dyDescent="0.25">
      <c r="H455" t="s">
        <v>1070</v>
      </c>
    </row>
    <row r="456" spans="1:29" x14ac:dyDescent="0.25">
      <c r="A456">
        <v>225</v>
      </c>
      <c r="B456">
        <v>1834</v>
      </c>
      <c r="C456" t="s">
        <v>1071</v>
      </c>
      <c r="D456" t="s">
        <v>228</v>
      </c>
      <c r="E456" t="s">
        <v>456</v>
      </c>
      <c r="F456" t="s">
        <v>1072</v>
      </c>
      <c r="G456" t="str">
        <f>"201511035098"</f>
        <v>201511035098</v>
      </c>
      <c r="H456" t="s">
        <v>337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30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62</v>
      </c>
      <c r="W456">
        <v>434</v>
      </c>
      <c r="X456">
        <v>0</v>
      </c>
      <c r="Z456">
        <v>0</v>
      </c>
      <c r="AA456">
        <v>0</v>
      </c>
      <c r="AB456">
        <v>0</v>
      </c>
      <c r="AC456" t="s">
        <v>1073</v>
      </c>
    </row>
    <row r="457" spans="1:29" x14ac:dyDescent="0.25">
      <c r="H457" t="s">
        <v>1074</v>
      </c>
    </row>
    <row r="458" spans="1:29" x14ac:dyDescent="0.25">
      <c r="A458">
        <v>226</v>
      </c>
      <c r="B458">
        <v>3552</v>
      </c>
      <c r="C458" t="s">
        <v>1075</v>
      </c>
      <c r="D458" t="s">
        <v>830</v>
      </c>
      <c r="E458" t="s">
        <v>375</v>
      </c>
      <c r="F458" t="s">
        <v>1076</v>
      </c>
      <c r="G458" t="str">
        <f>"201511029849"</f>
        <v>201511029849</v>
      </c>
      <c r="H458" t="s">
        <v>1077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30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84</v>
      </c>
      <c r="W458">
        <v>588</v>
      </c>
      <c r="X458">
        <v>0</v>
      </c>
      <c r="Z458">
        <v>0</v>
      </c>
      <c r="AA458">
        <v>0</v>
      </c>
      <c r="AB458">
        <v>0</v>
      </c>
      <c r="AC458" t="s">
        <v>1073</v>
      </c>
    </row>
    <row r="459" spans="1:29" x14ac:dyDescent="0.25">
      <c r="H459" t="s">
        <v>1078</v>
      </c>
    </row>
    <row r="460" spans="1:29" x14ac:dyDescent="0.25">
      <c r="A460">
        <v>227</v>
      </c>
      <c r="B460">
        <v>4724</v>
      </c>
      <c r="C460" t="s">
        <v>1079</v>
      </c>
      <c r="D460" t="s">
        <v>379</v>
      </c>
      <c r="E460" t="s">
        <v>1080</v>
      </c>
      <c r="F460" t="s">
        <v>1081</v>
      </c>
      <c r="G460" t="str">
        <f>"00487945"</f>
        <v>00487945</v>
      </c>
      <c r="H460">
        <v>715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30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84</v>
      </c>
      <c r="W460">
        <v>588</v>
      </c>
      <c r="X460">
        <v>0</v>
      </c>
      <c r="Z460">
        <v>0</v>
      </c>
      <c r="AA460">
        <v>0</v>
      </c>
      <c r="AB460">
        <v>0</v>
      </c>
      <c r="AC460">
        <v>1333</v>
      </c>
    </row>
    <row r="461" spans="1:29" x14ac:dyDescent="0.25">
      <c r="H461" t="s">
        <v>1082</v>
      </c>
    </row>
    <row r="462" spans="1:29" x14ac:dyDescent="0.25">
      <c r="A462">
        <v>228</v>
      </c>
      <c r="B462">
        <v>2326</v>
      </c>
      <c r="C462" t="s">
        <v>1083</v>
      </c>
      <c r="D462" t="s">
        <v>1084</v>
      </c>
      <c r="E462" t="s">
        <v>303</v>
      </c>
      <c r="F462" t="s">
        <v>1085</v>
      </c>
      <c r="G462" t="str">
        <f>"201511016422"</f>
        <v>201511016422</v>
      </c>
      <c r="H462" t="s">
        <v>1086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84</v>
      </c>
      <c r="W462">
        <v>588</v>
      </c>
      <c r="X462">
        <v>0</v>
      </c>
      <c r="Z462">
        <v>0</v>
      </c>
      <c r="AA462">
        <v>0</v>
      </c>
      <c r="AB462">
        <v>0</v>
      </c>
      <c r="AC462" t="s">
        <v>1087</v>
      </c>
    </row>
    <row r="463" spans="1:29" x14ac:dyDescent="0.25">
      <c r="H463" t="s">
        <v>1088</v>
      </c>
    </row>
    <row r="464" spans="1:29" x14ac:dyDescent="0.25">
      <c r="A464">
        <v>229</v>
      </c>
      <c r="B464">
        <v>6080</v>
      </c>
      <c r="C464" t="s">
        <v>1089</v>
      </c>
      <c r="D464" t="s">
        <v>65</v>
      </c>
      <c r="E464" t="s">
        <v>100</v>
      </c>
      <c r="F464" t="s">
        <v>1090</v>
      </c>
      <c r="G464" t="str">
        <f>"00021217"</f>
        <v>00021217</v>
      </c>
      <c r="H464" t="s">
        <v>1086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84</v>
      </c>
      <c r="W464">
        <v>588</v>
      </c>
      <c r="X464">
        <v>0</v>
      </c>
      <c r="Z464">
        <v>0</v>
      </c>
      <c r="AA464">
        <v>0</v>
      </c>
      <c r="AB464">
        <v>0</v>
      </c>
      <c r="AC464" t="s">
        <v>1087</v>
      </c>
    </row>
    <row r="465" spans="1:29" x14ac:dyDescent="0.25">
      <c r="H465" t="s">
        <v>1091</v>
      </c>
    </row>
    <row r="466" spans="1:29" x14ac:dyDescent="0.25">
      <c r="A466">
        <v>230</v>
      </c>
      <c r="B466">
        <v>1721</v>
      </c>
      <c r="C466" t="s">
        <v>1092</v>
      </c>
      <c r="D466" t="s">
        <v>329</v>
      </c>
      <c r="E466" t="s">
        <v>129</v>
      </c>
      <c r="F466" t="s">
        <v>1093</v>
      </c>
      <c r="G466" t="str">
        <f>"00086679"</f>
        <v>00086679</v>
      </c>
      <c r="H466" t="s">
        <v>1094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30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63</v>
      </c>
      <c r="W466">
        <v>441</v>
      </c>
      <c r="X466">
        <v>0</v>
      </c>
      <c r="Z466">
        <v>0</v>
      </c>
      <c r="AA466">
        <v>0</v>
      </c>
      <c r="AB466">
        <v>0</v>
      </c>
      <c r="AC466" t="s">
        <v>1095</v>
      </c>
    </row>
    <row r="467" spans="1:29" x14ac:dyDescent="0.25">
      <c r="H467" t="s">
        <v>1096</v>
      </c>
    </row>
    <row r="468" spans="1:29" x14ac:dyDescent="0.25">
      <c r="A468">
        <v>231</v>
      </c>
      <c r="B468">
        <v>3637</v>
      </c>
      <c r="C468" t="s">
        <v>1097</v>
      </c>
      <c r="D468" t="s">
        <v>124</v>
      </c>
      <c r="E468" t="s">
        <v>34</v>
      </c>
      <c r="F468" t="s">
        <v>1098</v>
      </c>
      <c r="G468" t="str">
        <f>"201511042823"</f>
        <v>201511042823</v>
      </c>
      <c r="H468">
        <v>869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66</v>
      </c>
      <c r="W468">
        <v>462</v>
      </c>
      <c r="X468">
        <v>0</v>
      </c>
      <c r="Z468">
        <v>0</v>
      </c>
      <c r="AA468">
        <v>0</v>
      </c>
      <c r="AB468">
        <v>0</v>
      </c>
      <c r="AC468">
        <v>1331</v>
      </c>
    </row>
    <row r="469" spans="1:29" x14ac:dyDescent="0.25">
      <c r="H469" t="s">
        <v>1099</v>
      </c>
    </row>
    <row r="470" spans="1:29" x14ac:dyDescent="0.25">
      <c r="A470">
        <v>232</v>
      </c>
      <c r="B470">
        <v>5831</v>
      </c>
      <c r="C470" t="s">
        <v>1100</v>
      </c>
      <c r="D470" t="s">
        <v>232</v>
      </c>
      <c r="E470" t="s">
        <v>100</v>
      </c>
      <c r="F470" t="s">
        <v>1101</v>
      </c>
      <c r="G470" t="str">
        <f>"00501685"</f>
        <v>00501685</v>
      </c>
      <c r="H470" t="s">
        <v>1102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30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65</v>
      </c>
      <c r="W470">
        <v>455</v>
      </c>
      <c r="X470">
        <v>0</v>
      </c>
      <c r="Z470">
        <v>0</v>
      </c>
      <c r="AA470">
        <v>0</v>
      </c>
      <c r="AB470">
        <v>0</v>
      </c>
      <c r="AC470" t="s">
        <v>1103</v>
      </c>
    </row>
    <row r="471" spans="1:29" x14ac:dyDescent="0.25">
      <c r="H471" t="s">
        <v>1104</v>
      </c>
    </row>
    <row r="472" spans="1:29" x14ac:dyDescent="0.25">
      <c r="A472">
        <v>233</v>
      </c>
      <c r="B472">
        <v>2970</v>
      </c>
      <c r="C472" t="s">
        <v>1105</v>
      </c>
      <c r="D472" t="s">
        <v>486</v>
      </c>
      <c r="E472" t="s">
        <v>135</v>
      </c>
      <c r="F472" t="s">
        <v>1106</v>
      </c>
      <c r="G472" t="str">
        <f>"201511011706"</f>
        <v>201511011706</v>
      </c>
      <c r="H472" t="s">
        <v>865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84</v>
      </c>
      <c r="W472">
        <v>588</v>
      </c>
      <c r="X472">
        <v>0</v>
      </c>
      <c r="Z472">
        <v>0</v>
      </c>
      <c r="AA472">
        <v>0</v>
      </c>
      <c r="AB472">
        <v>0</v>
      </c>
      <c r="AC472" t="s">
        <v>1107</v>
      </c>
    </row>
    <row r="473" spans="1:29" x14ac:dyDescent="0.25">
      <c r="H473" t="s">
        <v>1108</v>
      </c>
    </row>
    <row r="474" spans="1:29" x14ac:dyDescent="0.25">
      <c r="A474">
        <v>234</v>
      </c>
      <c r="B474">
        <v>3768</v>
      </c>
      <c r="C474" t="s">
        <v>1109</v>
      </c>
      <c r="D474" t="s">
        <v>1110</v>
      </c>
      <c r="E474" t="s">
        <v>34</v>
      </c>
      <c r="F474" t="s">
        <v>1111</v>
      </c>
      <c r="G474" t="str">
        <f>"201512000945"</f>
        <v>201512000945</v>
      </c>
      <c r="H474" t="s">
        <v>832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30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79</v>
      </c>
      <c r="W474">
        <v>553</v>
      </c>
      <c r="X474">
        <v>0</v>
      </c>
      <c r="Z474">
        <v>0</v>
      </c>
      <c r="AA474">
        <v>0</v>
      </c>
      <c r="AB474">
        <v>0</v>
      </c>
      <c r="AC474" t="s">
        <v>1112</v>
      </c>
    </row>
    <row r="475" spans="1:29" x14ac:dyDescent="0.25">
      <c r="H475" t="s">
        <v>1113</v>
      </c>
    </row>
    <row r="476" spans="1:29" x14ac:dyDescent="0.25">
      <c r="A476">
        <v>235</v>
      </c>
      <c r="B476">
        <v>3966</v>
      </c>
      <c r="C476" t="s">
        <v>1114</v>
      </c>
      <c r="D476" t="s">
        <v>1115</v>
      </c>
      <c r="E476" t="s">
        <v>1116</v>
      </c>
      <c r="F476" t="s">
        <v>1117</v>
      </c>
      <c r="G476" t="str">
        <f>"201511008563"</f>
        <v>201511008563</v>
      </c>
      <c r="H476" t="s">
        <v>282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84</v>
      </c>
      <c r="W476">
        <v>588</v>
      </c>
      <c r="X476">
        <v>0</v>
      </c>
      <c r="Z476">
        <v>0</v>
      </c>
      <c r="AA476">
        <v>0</v>
      </c>
      <c r="AB476">
        <v>0</v>
      </c>
      <c r="AC476" t="s">
        <v>1118</v>
      </c>
    </row>
    <row r="477" spans="1:29" x14ac:dyDescent="0.25">
      <c r="H477" t="s">
        <v>1119</v>
      </c>
    </row>
    <row r="478" spans="1:29" x14ac:dyDescent="0.25">
      <c r="A478">
        <v>236</v>
      </c>
      <c r="B478">
        <v>1133</v>
      </c>
      <c r="C478" t="s">
        <v>1120</v>
      </c>
      <c r="D478" t="s">
        <v>1121</v>
      </c>
      <c r="E478" t="s">
        <v>584</v>
      </c>
      <c r="F478" t="s">
        <v>1122</v>
      </c>
      <c r="G478" t="str">
        <f>"201511013120"</f>
        <v>201511013120</v>
      </c>
      <c r="H478" t="s">
        <v>140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72</v>
      </c>
      <c r="W478">
        <v>504</v>
      </c>
      <c r="X478">
        <v>0</v>
      </c>
      <c r="Z478">
        <v>0</v>
      </c>
      <c r="AA478">
        <v>0</v>
      </c>
      <c r="AB478">
        <v>0</v>
      </c>
      <c r="AC478" t="s">
        <v>1123</v>
      </c>
    </row>
    <row r="479" spans="1:29" x14ac:dyDescent="0.25">
      <c r="H479" t="s">
        <v>1124</v>
      </c>
    </row>
    <row r="480" spans="1:29" x14ac:dyDescent="0.25">
      <c r="A480">
        <v>237</v>
      </c>
      <c r="B480">
        <v>1527</v>
      </c>
      <c r="C480" t="s">
        <v>1125</v>
      </c>
      <c r="D480" t="s">
        <v>1126</v>
      </c>
      <c r="E480" t="s">
        <v>303</v>
      </c>
      <c r="F480" t="s">
        <v>1127</v>
      </c>
      <c r="G480" t="str">
        <f>"201511015026"</f>
        <v>201511015026</v>
      </c>
      <c r="H480" t="s">
        <v>1128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30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71</v>
      </c>
      <c r="W480">
        <v>497</v>
      </c>
      <c r="X480">
        <v>0</v>
      </c>
      <c r="Z480">
        <v>0</v>
      </c>
      <c r="AA480">
        <v>0</v>
      </c>
      <c r="AB480">
        <v>0</v>
      </c>
      <c r="AC480" t="s">
        <v>1129</v>
      </c>
    </row>
    <row r="481" spans="1:29" x14ac:dyDescent="0.25">
      <c r="H481" t="s">
        <v>1130</v>
      </c>
    </row>
    <row r="482" spans="1:29" x14ac:dyDescent="0.25">
      <c r="A482">
        <v>238</v>
      </c>
      <c r="B482">
        <v>5977</v>
      </c>
      <c r="C482" t="s">
        <v>1131</v>
      </c>
      <c r="D482" t="s">
        <v>486</v>
      </c>
      <c r="E482" t="s">
        <v>135</v>
      </c>
      <c r="F482" t="s">
        <v>1132</v>
      </c>
      <c r="G482" t="str">
        <f>"00043696"</f>
        <v>00043696</v>
      </c>
      <c r="H482" t="s">
        <v>325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30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70</v>
      </c>
      <c r="W482">
        <v>490</v>
      </c>
      <c r="X482">
        <v>0</v>
      </c>
      <c r="Z482">
        <v>0</v>
      </c>
      <c r="AA482">
        <v>0</v>
      </c>
      <c r="AB482">
        <v>0</v>
      </c>
      <c r="AC482" t="s">
        <v>1133</v>
      </c>
    </row>
    <row r="483" spans="1:29" x14ac:dyDescent="0.25">
      <c r="H483" t="s">
        <v>1134</v>
      </c>
    </row>
    <row r="484" spans="1:29" x14ac:dyDescent="0.25">
      <c r="A484">
        <v>239</v>
      </c>
      <c r="B484">
        <v>5550</v>
      </c>
      <c r="C484" t="s">
        <v>1135</v>
      </c>
      <c r="D484" t="s">
        <v>1136</v>
      </c>
      <c r="E484" t="s">
        <v>78</v>
      </c>
      <c r="F484" t="s">
        <v>1137</v>
      </c>
      <c r="G484" t="str">
        <f>"201511027873"</f>
        <v>201511027873</v>
      </c>
      <c r="H484" t="s">
        <v>126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71</v>
      </c>
      <c r="W484">
        <v>497</v>
      </c>
      <c r="X484">
        <v>0</v>
      </c>
      <c r="Z484">
        <v>0</v>
      </c>
      <c r="AA484">
        <v>0</v>
      </c>
      <c r="AB484">
        <v>0</v>
      </c>
      <c r="AC484" t="s">
        <v>1138</v>
      </c>
    </row>
    <row r="485" spans="1:29" x14ac:dyDescent="0.25">
      <c r="H485" t="s">
        <v>1139</v>
      </c>
    </row>
    <row r="486" spans="1:29" x14ac:dyDescent="0.25">
      <c r="A486">
        <v>240</v>
      </c>
      <c r="B486">
        <v>6238</v>
      </c>
      <c r="C486" t="s">
        <v>1140</v>
      </c>
      <c r="D486" t="s">
        <v>1141</v>
      </c>
      <c r="E486" t="s">
        <v>1142</v>
      </c>
      <c r="F486" t="s">
        <v>1143</v>
      </c>
      <c r="G486" t="str">
        <f>"201511005722"</f>
        <v>201511005722</v>
      </c>
      <c r="H486" t="s">
        <v>1144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30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82</v>
      </c>
      <c r="W486">
        <v>574</v>
      </c>
      <c r="X486">
        <v>0</v>
      </c>
      <c r="Z486">
        <v>0</v>
      </c>
      <c r="AA486">
        <v>0</v>
      </c>
      <c r="AB486">
        <v>0</v>
      </c>
      <c r="AC486" t="s">
        <v>1145</v>
      </c>
    </row>
    <row r="487" spans="1:29" x14ac:dyDescent="0.25">
      <c r="H487" t="s">
        <v>1146</v>
      </c>
    </row>
    <row r="488" spans="1:29" x14ac:dyDescent="0.25">
      <c r="A488">
        <v>241</v>
      </c>
      <c r="B488">
        <v>1755</v>
      </c>
      <c r="C488" t="s">
        <v>1147</v>
      </c>
      <c r="D488" t="s">
        <v>65</v>
      </c>
      <c r="E488" t="s">
        <v>27</v>
      </c>
      <c r="F488" t="s">
        <v>1148</v>
      </c>
      <c r="G488" t="str">
        <f>"201511030287"</f>
        <v>201511030287</v>
      </c>
      <c r="H488" t="s">
        <v>1149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84</v>
      </c>
      <c r="W488">
        <v>588</v>
      </c>
      <c r="X488">
        <v>0</v>
      </c>
      <c r="Z488">
        <v>0</v>
      </c>
      <c r="AA488">
        <v>0</v>
      </c>
      <c r="AB488">
        <v>0</v>
      </c>
      <c r="AC488" t="s">
        <v>1150</v>
      </c>
    </row>
    <row r="489" spans="1:29" x14ac:dyDescent="0.25">
      <c r="H489" t="s">
        <v>1151</v>
      </c>
    </row>
    <row r="490" spans="1:29" x14ac:dyDescent="0.25">
      <c r="A490">
        <v>242</v>
      </c>
      <c r="B490">
        <v>4548</v>
      </c>
      <c r="C490" t="s">
        <v>1152</v>
      </c>
      <c r="D490" t="s">
        <v>175</v>
      </c>
      <c r="E490" t="s">
        <v>89</v>
      </c>
      <c r="F490" t="s">
        <v>1153</v>
      </c>
      <c r="G490" t="str">
        <f>"00015781"</f>
        <v>00015781</v>
      </c>
      <c r="H490">
        <v>726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30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81</v>
      </c>
      <c r="W490">
        <v>567</v>
      </c>
      <c r="X490">
        <v>0</v>
      </c>
      <c r="Z490">
        <v>0</v>
      </c>
      <c r="AA490">
        <v>0</v>
      </c>
      <c r="AB490">
        <v>0</v>
      </c>
      <c r="AC490">
        <v>1323</v>
      </c>
    </row>
    <row r="491" spans="1:29" x14ac:dyDescent="0.25">
      <c r="H491" t="s">
        <v>122</v>
      </c>
    </row>
    <row r="492" spans="1:29" x14ac:dyDescent="0.25">
      <c r="A492">
        <v>243</v>
      </c>
      <c r="B492">
        <v>3157</v>
      </c>
      <c r="C492" t="s">
        <v>1154</v>
      </c>
      <c r="D492" t="s">
        <v>1155</v>
      </c>
      <c r="E492" t="s">
        <v>250</v>
      </c>
      <c r="F492" t="s">
        <v>1156</v>
      </c>
      <c r="G492" t="str">
        <f>"00490050"</f>
        <v>00490050</v>
      </c>
      <c r="H492" t="s">
        <v>384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30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69</v>
      </c>
      <c r="W492">
        <v>483</v>
      </c>
      <c r="X492">
        <v>0</v>
      </c>
      <c r="Z492">
        <v>0</v>
      </c>
      <c r="AA492">
        <v>0</v>
      </c>
      <c r="AB492">
        <v>0</v>
      </c>
      <c r="AC492" t="s">
        <v>1157</v>
      </c>
    </row>
    <row r="493" spans="1:29" x14ac:dyDescent="0.25">
      <c r="H493" t="s">
        <v>1158</v>
      </c>
    </row>
    <row r="494" spans="1:29" x14ac:dyDescent="0.25">
      <c r="A494">
        <v>244</v>
      </c>
      <c r="B494">
        <v>4628</v>
      </c>
      <c r="C494" t="s">
        <v>1159</v>
      </c>
      <c r="D494" t="s">
        <v>335</v>
      </c>
      <c r="E494" t="s">
        <v>1160</v>
      </c>
      <c r="F494" t="s">
        <v>1161</v>
      </c>
      <c r="G494" t="str">
        <f>"201511010372"</f>
        <v>201511010372</v>
      </c>
      <c r="H494" t="s">
        <v>946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84</v>
      </c>
      <c r="W494">
        <v>588</v>
      </c>
      <c r="X494">
        <v>0</v>
      </c>
      <c r="Z494">
        <v>0</v>
      </c>
      <c r="AA494">
        <v>0</v>
      </c>
      <c r="AB494">
        <v>0</v>
      </c>
      <c r="AC494" t="s">
        <v>1162</v>
      </c>
    </row>
    <row r="495" spans="1:29" x14ac:dyDescent="0.25">
      <c r="H495" t="s">
        <v>1163</v>
      </c>
    </row>
    <row r="496" spans="1:29" x14ac:dyDescent="0.25">
      <c r="A496">
        <v>245</v>
      </c>
      <c r="B496">
        <v>5252</v>
      </c>
      <c r="C496" t="s">
        <v>1164</v>
      </c>
      <c r="D496" t="s">
        <v>164</v>
      </c>
      <c r="E496" t="s">
        <v>34</v>
      </c>
      <c r="F496" t="s">
        <v>1165</v>
      </c>
      <c r="G496" t="str">
        <f>"201511010283"</f>
        <v>201511010283</v>
      </c>
      <c r="H496" t="s">
        <v>1166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84</v>
      </c>
      <c r="W496">
        <v>588</v>
      </c>
      <c r="X496">
        <v>0</v>
      </c>
      <c r="Z496">
        <v>0</v>
      </c>
      <c r="AA496">
        <v>0</v>
      </c>
      <c r="AB496">
        <v>0</v>
      </c>
      <c r="AC496" t="s">
        <v>1167</v>
      </c>
    </row>
    <row r="497" spans="1:29" x14ac:dyDescent="0.25">
      <c r="H497" t="s">
        <v>1168</v>
      </c>
    </row>
    <row r="498" spans="1:29" x14ac:dyDescent="0.25">
      <c r="A498">
        <v>246</v>
      </c>
      <c r="B498">
        <v>3006</v>
      </c>
      <c r="C498" t="s">
        <v>1169</v>
      </c>
      <c r="D498" t="s">
        <v>1170</v>
      </c>
      <c r="E498" t="s">
        <v>34</v>
      </c>
      <c r="F498" t="s">
        <v>1171</v>
      </c>
      <c r="G498" t="str">
        <f>"201511021320"</f>
        <v>201511021320</v>
      </c>
      <c r="H498" t="s">
        <v>67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61</v>
      </c>
      <c r="W498">
        <v>427</v>
      </c>
      <c r="X498">
        <v>0</v>
      </c>
      <c r="Z498">
        <v>0</v>
      </c>
      <c r="AA498">
        <v>0</v>
      </c>
      <c r="AB498">
        <v>0</v>
      </c>
      <c r="AC498" t="s">
        <v>1172</v>
      </c>
    </row>
    <row r="499" spans="1:29" x14ac:dyDescent="0.25">
      <c r="H499" t="s">
        <v>1173</v>
      </c>
    </row>
    <row r="500" spans="1:29" x14ac:dyDescent="0.25">
      <c r="A500">
        <v>247</v>
      </c>
      <c r="B500">
        <v>271</v>
      </c>
      <c r="C500" t="s">
        <v>1174</v>
      </c>
      <c r="D500" t="s">
        <v>486</v>
      </c>
      <c r="E500" t="s">
        <v>249</v>
      </c>
      <c r="F500" t="s">
        <v>1175</v>
      </c>
      <c r="G500" t="str">
        <f>"201511042894"</f>
        <v>201511042894</v>
      </c>
      <c r="H500" t="s">
        <v>1176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30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65</v>
      </c>
      <c r="W500">
        <v>455</v>
      </c>
      <c r="X500">
        <v>0</v>
      </c>
      <c r="Z500">
        <v>0</v>
      </c>
      <c r="AA500">
        <v>0</v>
      </c>
      <c r="AB500">
        <v>0</v>
      </c>
      <c r="AC500" t="s">
        <v>1177</v>
      </c>
    </row>
    <row r="501" spans="1:29" x14ac:dyDescent="0.25">
      <c r="H501" t="s">
        <v>1178</v>
      </c>
    </row>
    <row r="502" spans="1:29" x14ac:dyDescent="0.25">
      <c r="A502">
        <v>248</v>
      </c>
      <c r="B502">
        <v>3871</v>
      </c>
      <c r="C502" t="s">
        <v>1179</v>
      </c>
      <c r="D502" t="s">
        <v>1155</v>
      </c>
      <c r="E502" t="s">
        <v>1180</v>
      </c>
      <c r="F502" t="s">
        <v>1181</v>
      </c>
      <c r="G502" t="str">
        <f>"201511011591"</f>
        <v>201511011591</v>
      </c>
      <c r="H502" t="s">
        <v>580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30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70</v>
      </c>
      <c r="W502">
        <v>490</v>
      </c>
      <c r="X502">
        <v>0</v>
      </c>
      <c r="Z502">
        <v>0</v>
      </c>
      <c r="AA502">
        <v>0</v>
      </c>
      <c r="AB502">
        <v>0</v>
      </c>
      <c r="AC502" t="s">
        <v>1182</v>
      </c>
    </row>
    <row r="503" spans="1:29" x14ac:dyDescent="0.25">
      <c r="H503" t="s">
        <v>1183</v>
      </c>
    </row>
    <row r="504" spans="1:29" x14ac:dyDescent="0.25">
      <c r="A504">
        <v>249</v>
      </c>
      <c r="B504">
        <v>6404</v>
      </c>
      <c r="C504" t="s">
        <v>1184</v>
      </c>
      <c r="D504" t="s">
        <v>1185</v>
      </c>
      <c r="E504" t="s">
        <v>34</v>
      </c>
      <c r="F504" t="s">
        <v>1186</v>
      </c>
      <c r="G504" t="str">
        <f>"201511039874"</f>
        <v>201511039874</v>
      </c>
      <c r="H504" t="s">
        <v>1187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84</v>
      </c>
      <c r="W504">
        <v>588</v>
      </c>
      <c r="X504">
        <v>0</v>
      </c>
      <c r="Z504">
        <v>0</v>
      </c>
      <c r="AA504">
        <v>0</v>
      </c>
      <c r="AB504">
        <v>0</v>
      </c>
      <c r="AC504" t="s">
        <v>1188</v>
      </c>
    </row>
    <row r="505" spans="1:29" x14ac:dyDescent="0.25">
      <c r="H505" t="s">
        <v>1189</v>
      </c>
    </row>
    <row r="506" spans="1:29" x14ac:dyDescent="0.25">
      <c r="A506">
        <v>250</v>
      </c>
      <c r="B506">
        <v>1396</v>
      </c>
      <c r="C506" t="s">
        <v>1190</v>
      </c>
      <c r="D506" t="s">
        <v>358</v>
      </c>
      <c r="E506" t="s">
        <v>59</v>
      </c>
      <c r="F506" t="s">
        <v>1191</v>
      </c>
      <c r="G506" t="str">
        <f>"201511019875"</f>
        <v>201511019875</v>
      </c>
      <c r="H506" t="s">
        <v>1192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84</v>
      </c>
      <c r="W506">
        <v>588</v>
      </c>
      <c r="X506">
        <v>0</v>
      </c>
      <c r="Z506">
        <v>0</v>
      </c>
      <c r="AA506">
        <v>0</v>
      </c>
      <c r="AB506">
        <v>0</v>
      </c>
      <c r="AC506" t="s">
        <v>1193</v>
      </c>
    </row>
    <row r="507" spans="1:29" x14ac:dyDescent="0.25">
      <c r="H507" t="s">
        <v>1194</v>
      </c>
    </row>
    <row r="508" spans="1:29" x14ac:dyDescent="0.25">
      <c r="A508">
        <v>251</v>
      </c>
      <c r="B508">
        <v>5081</v>
      </c>
      <c r="C508" t="s">
        <v>1195</v>
      </c>
      <c r="D508" t="s">
        <v>106</v>
      </c>
      <c r="E508" t="s">
        <v>27</v>
      </c>
      <c r="F508" t="s">
        <v>1196</v>
      </c>
      <c r="G508" t="str">
        <f>"00431469"</f>
        <v>00431469</v>
      </c>
      <c r="H508" t="s">
        <v>734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30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72</v>
      </c>
      <c r="W508">
        <v>504</v>
      </c>
      <c r="X508">
        <v>0</v>
      </c>
      <c r="Z508">
        <v>0</v>
      </c>
      <c r="AA508">
        <v>0</v>
      </c>
      <c r="AB508">
        <v>0</v>
      </c>
      <c r="AC508" t="s">
        <v>1197</v>
      </c>
    </row>
    <row r="509" spans="1:29" x14ac:dyDescent="0.25">
      <c r="H509" t="s">
        <v>1198</v>
      </c>
    </row>
    <row r="510" spans="1:29" x14ac:dyDescent="0.25">
      <c r="A510">
        <v>252</v>
      </c>
      <c r="B510">
        <v>4884</v>
      </c>
      <c r="C510" t="s">
        <v>1199</v>
      </c>
      <c r="D510" t="s">
        <v>1200</v>
      </c>
      <c r="E510" t="s">
        <v>89</v>
      </c>
      <c r="F510" t="s">
        <v>1201</v>
      </c>
      <c r="G510" t="str">
        <f>"201511009781"</f>
        <v>201511009781</v>
      </c>
      <c r="H510" t="s">
        <v>1102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30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63</v>
      </c>
      <c r="W510">
        <v>441</v>
      </c>
      <c r="X510">
        <v>0</v>
      </c>
      <c r="Z510">
        <v>0</v>
      </c>
      <c r="AA510">
        <v>0</v>
      </c>
      <c r="AB510">
        <v>0</v>
      </c>
      <c r="AC510" t="s">
        <v>1202</v>
      </c>
    </row>
    <row r="511" spans="1:29" x14ac:dyDescent="0.25">
      <c r="H511" t="s">
        <v>1203</v>
      </c>
    </row>
    <row r="512" spans="1:29" x14ac:dyDescent="0.25">
      <c r="A512">
        <v>253</v>
      </c>
      <c r="B512">
        <v>3925</v>
      </c>
      <c r="C512" t="s">
        <v>1204</v>
      </c>
      <c r="D512" t="s">
        <v>1110</v>
      </c>
      <c r="E512" t="s">
        <v>49</v>
      </c>
      <c r="F512" t="s">
        <v>1205</v>
      </c>
      <c r="G512" t="str">
        <f>"201401000157"</f>
        <v>201401000157</v>
      </c>
      <c r="H512" t="s">
        <v>1206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53</v>
      </c>
      <c r="W512">
        <v>371</v>
      </c>
      <c r="X512">
        <v>0</v>
      </c>
      <c r="Z512">
        <v>0</v>
      </c>
      <c r="AA512">
        <v>0</v>
      </c>
      <c r="AB512">
        <v>0</v>
      </c>
      <c r="AC512" t="s">
        <v>1207</v>
      </c>
    </row>
    <row r="513" spans="1:29" x14ac:dyDescent="0.25">
      <c r="H513" t="s">
        <v>1208</v>
      </c>
    </row>
    <row r="514" spans="1:29" x14ac:dyDescent="0.25">
      <c r="A514">
        <v>254</v>
      </c>
      <c r="B514">
        <v>5801</v>
      </c>
      <c r="C514" t="s">
        <v>1209</v>
      </c>
      <c r="D514" t="s">
        <v>175</v>
      </c>
      <c r="E514" t="s">
        <v>1210</v>
      </c>
      <c r="F514" t="s">
        <v>1211</v>
      </c>
      <c r="G514" t="str">
        <f>"201511033712"</f>
        <v>201511033712</v>
      </c>
      <c r="H514" t="s">
        <v>977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84</v>
      </c>
      <c r="W514">
        <v>588</v>
      </c>
      <c r="X514">
        <v>0</v>
      </c>
      <c r="Z514">
        <v>0</v>
      </c>
      <c r="AA514">
        <v>0</v>
      </c>
      <c r="AB514">
        <v>0</v>
      </c>
      <c r="AC514" t="s">
        <v>1207</v>
      </c>
    </row>
    <row r="515" spans="1:29" x14ac:dyDescent="0.25">
      <c r="H515" t="s">
        <v>1212</v>
      </c>
    </row>
    <row r="516" spans="1:29" x14ac:dyDescent="0.25">
      <c r="A516">
        <v>255</v>
      </c>
      <c r="B516">
        <v>6644</v>
      </c>
      <c r="C516" t="s">
        <v>1213</v>
      </c>
      <c r="D516" t="s">
        <v>1214</v>
      </c>
      <c r="E516" t="s">
        <v>82</v>
      </c>
      <c r="F516" t="s">
        <v>1215</v>
      </c>
      <c r="G516" t="str">
        <f>"00045901"</f>
        <v>00045901</v>
      </c>
      <c r="H516">
        <v>858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30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61</v>
      </c>
      <c r="W516">
        <v>427</v>
      </c>
      <c r="X516">
        <v>0</v>
      </c>
      <c r="Z516">
        <v>0</v>
      </c>
      <c r="AA516">
        <v>0</v>
      </c>
      <c r="AB516">
        <v>0</v>
      </c>
      <c r="AC516">
        <v>1315</v>
      </c>
    </row>
    <row r="517" spans="1:29" x14ac:dyDescent="0.25">
      <c r="H517" t="s">
        <v>1216</v>
      </c>
    </row>
    <row r="518" spans="1:29" x14ac:dyDescent="0.25">
      <c r="A518">
        <v>256</v>
      </c>
      <c r="B518">
        <v>2039</v>
      </c>
      <c r="C518" t="s">
        <v>1217</v>
      </c>
      <c r="D518" t="s">
        <v>1218</v>
      </c>
      <c r="E518" t="s">
        <v>88</v>
      </c>
      <c r="F518" t="s">
        <v>1219</v>
      </c>
      <c r="G518" t="str">
        <f>"201104000060"</f>
        <v>201104000060</v>
      </c>
      <c r="H518" t="s">
        <v>73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30</v>
      </c>
      <c r="O518">
        <v>0</v>
      </c>
      <c r="P518">
        <v>30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65</v>
      </c>
      <c r="W518">
        <v>455</v>
      </c>
      <c r="X518">
        <v>0</v>
      </c>
      <c r="Z518">
        <v>0</v>
      </c>
      <c r="AA518">
        <v>0</v>
      </c>
      <c r="AB518">
        <v>0</v>
      </c>
      <c r="AC518" t="s">
        <v>1220</v>
      </c>
    </row>
    <row r="519" spans="1:29" x14ac:dyDescent="0.25">
      <c r="H519" t="s">
        <v>1221</v>
      </c>
    </row>
    <row r="520" spans="1:29" x14ac:dyDescent="0.25">
      <c r="A520">
        <v>257</v>
      </c>
      <c r="B520">
        <v>2176</v>
      </c>
      <c r="C520" t="s">
        <v>1222</v>
      </c>
      <c r="D520" t="s">
        <v>78</v>
      </c>
      <c r="E520" t="s">
        <v>1223</v>
      </c>
      <c r="F520" t="s">
        <v>1224</v>
      </c>
      <c r="G520" t="str">
        <f>"201102000468"</f>
        <v>201102000468</v>
      </c>
      <c r="H520" t="s">
        <v>1225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70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84</v>
      </c>
      <c r="W520">
        <v>588</v>
      </c>
      <c r="X520">
        <v>0</v>
      </c>
      <c r="Z520">
        <v>0</v>
      </c>
      <c r="AA520">
        <v>0</v>
      </c>
      <c r="AB520">
        <v>0</v>
      </c>
      <c r="AC520" t="s">
        <v>1220</v>
      </c>
    </row>
    <row r="521" spans="1:29" x14ac:dyDescent="0.25">
      <c r="H521" t="s">
        <v>1226</v>
      </c>
    </row>
    <row r="522" spans="1:29" x14ac:dyDescent="0.25">
      <c r="A522">
        <v>258</v>
      </c>
      <c r="B522">
        <v>6963</v>
      </c>
      <c r="C522" t="s">
        <v>1227</v>
      </c>
      <c r="D522" t="s">
        <v>249</v>
      </c>
      <c r="E522" t="s">
        <v>82</v>
      </c>
      <c r="F522" t="s">
        <v>1228</v>
      </c>
      <c r="G522" t="str">
        <f>"00507002"</f>
        <v>00507002</v>
      </c>
      <c r="H522">
        <v>726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84</v>
      </c>
      <c r="W522">
        <v>588</v>
      </c>
      <c r="X522">
        <v>0</v>
      </c>
      <c r="Z522">
        <v>0</v>
      </c>
      <c r="AA522">
        <v>0</v>
      </c>
      <c r="AB522">
        <v>0</v>
      </c>
      <c r="AC522">
        <v>1314</v>
      </c>
    </row>
    <row r="523" spans="1:29" x14ac:dyDescent="0.25">
      <c r="H523" t="s">
        <v>1229</v>
      </c>
    </row>
    <row r="524" spans="1:29" x14ac:dyDescent="0.25">
      <c r="A524">
        <v>259</v>
      </c>
      <c r="B524">
        <v>4203</v>
      </c>
      <c r="C524" t="s">
        <v>1230</v>
      </c>
      <c r="D524" t="s">
        <v>1231</v>
      </c>
      <c r="E524" t="s">
        <v>365</v>
      </c>
      <c r="F524" t="s">
        <v>1232</v>
      </c>
      <c r="G524" t="str">
        <f>"201511037024"</f>
        <v>201511037024</v>
      </c>
      <c r="H524" t="s">
        <v>993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84</v>
      </c>
      <c r="W524">
        <v>588</v>
      </c>
      <c r="X524">
        <v>0</v>
      </c>
      <c r="Z524">
        <v>0</v>
      </c>
      <c r="AA524">
        <v>0</v>
      </c>
      <c r="AB524">
        <v>0</v>
      </c>
      <c r="AC524" t="s">
        <v>1233</v>
      </c>
    </row>
    <row r="525" spans="1:29" x14ac:dyDescent="0.25">
      <c r="H525" t="s">
        <v>1234</v>
      </c>
    </row>
    <row r="526" spans="1:29" x14ac:dyDescent="0.25">
      <c r="A526">
        <v>260</v>
      </c>
      <c r="B526">
        <v>5732</v>
      </c>
      <c r="C526" t="s">
        <v>1235</v>
      </c>
      <c r="D526" t="s">
        <v>106</v>
      </c>
      <c r="E526" t="s">
        <v>34</v>
      </c>
      <c r="F526" t="s">
        <v>1236</v>
      </c>
      <c r="G526" t="str">
        <f>"00022443"</f>
        <v>00022443</v>
      </c>
      <c r="H526" t="s">
        <v>1007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84</v>
      </c>
      <c r="W526">
        <v>588</v>
      </c>
      <c r="X526">
        <v>0</v>
      </c>
      <c r="Z526">
        <v>0</v>
      </c>
      <c r="AA526">
        <v>0</v>
      </c>
      <c r="AB526">
        <v>0</v>
      </c>
      <c r="AC526" t="s">
        <v>1237</v>
      </c>
    </row>
    <row r="527" spans="1:29" x14ac:dyDescent="0.25">
      <c r="H527" t="s">
        <v>1238</v>
      </c>
    </row>
    <row r="528" spans="1:29" x14ac:dyDescent="0.25">
      <c r="A528">
        <v>261</v>
      </c>
      <c r="B528">
        <v>4234</v>
      </c>
      <c r="C528" t="s">
        <v>1239</v>
      </c>
      <c r="D528" t="s">
        <v>379</v>
      </c>
      <c r="E528" t="s">
        <v>1240</v>
      </c>
      <c r="F528" t="s">
        <v>1241</v>
      </c>
      <c r="G528" t="str">
        <f>"201511029292"</f>
        <v>201511029292</v>
      </c>
      <c r="H528">
        <v>891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60</v>
      </c>
      <c r="W528">
        <v>420</v>
      </c>
      <c r="X528">
        <v>0</v>
      </c>
      <c r="Z528">
        <v>0</v>
      </c>
      <c r="AA528">
        <v>0</v>
      </c>
      <c r="AB528">
        <v>0</v>
      </c>
      <c r="AC528">
        <v>1311</v>
      </c>
    </row>
    <row r="529" spans="1:29" x14ac:dyDescent="0.25">
      <c r="H529" t="s">
        <v>1242</v>
      </c>
    </row>
    <row r="530" spans="1:29" x14ac:dyDescent="0.25">
      <c r="A530">
        <v>262</v>
      </c>
      <c r="B530">
        <v>4572</v>
      </c>
      <c r="C530" t="s">
        <v>1243</v>
      </c>
      <c r="D530" t="s">
        <v>1244</v>
      </c>
      <c r="E530" t="s">
        <v>82</v>
      </c>
      <c r="F530" t="s">
        <v>1245</v>
      </c>
      <c r="G530" t="str">
        <f>"201511031953"</f>
        <v>201511031953</v>
      </c>
      <c r="H530" t="s">
        <v>642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65</v>
      </c>
      <c r="W530">
        <v>455</v>
      </c>
      <c r="X530">
        <v>0</v>
      </c>
      <c r="Z530">
        <v>0</v>
      </c>
      <c r="AA530">
        <v>0</v>
      </c>
      <c r="AB530">
        <v>0</v>
      </c>
      <c r="AC530" t="s">
        <v>1246</v>
      </c>
    </row>
    <row r="531" spans="1:29" x14ac:dyDescent="0.25">
      <c r="H531" t="s">
        <v>1247</v>
      </c>
    </row>
    <row r="532" spans="1:29" x14ac:dyDescent="0.25">
      <c r="A532">
        <v>263</v>
      </c>
      <c r="B532">
        <v>3319</v>
      </c>
      <c r="C532" t="s">
        <v>1248</v>
      </c>
      <c r="D532" t="s">
        <v>89</v>
      </c>
      <c r="E532" t="s">
        <v>34</v>
      </c>
      <c r="F532" t="s">
        <v>1249</v>
      </c>
      <c r="G532" t="str">
        <f>"201511022894"</f>
        <v>201511022894</v>
      </c>
      <c r="H532" t="s">
        <v>73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70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63</v>
      </c>
      <c r="W532">
        <v>441</v>
      </c>
      <c r="X532">
        <v>0</v>
      </c>
      <c r="Z532">
        <v>0</v>
      </c>
      <c r="AA532">
        <v>0</v>
      </c>
      <c r="AB532">
        <v>0</v>
      </c>
      <c r="AC532" t="s">
        <v>1250</v>
      </c>
    </row>
    <row r="533" spans="1:29" x14ac:dyDescent="0.25">
      <c r="H533" t="s">
        <v>1251</v>
      </c>
    </row>
    <row r="534" spans="1:29" x14ac:dyDescent="0.25">
      <c r="A534">
        <v>264</v>
      </c>
      <c r="B534">
        <v>2527</v>
      </c>
      <c r="C534" t="s">
        <v>1252</v>
      </c>
      <c r="D534" t="s">
        <v>26</v>
      </c>
      <c r="E534" t="s">
        <v>748</v>
      </c>
      <c r="F534" t="s">
        <v>1253</v>
      </c>
      <c r="G534" t="str">
        <f>"201511000059"</f>
        <v>201511000059</v>
      </c>
      <c r="H534" t="s">
        <v>96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66</v>
      </c>
      <c r="W534">
        <v>462</v>
      </c>
      <c r="X534">
        <v>0</v>
      </c>
      <c r="Z534">
        <v>0</v>
      </c>
      <c r="AA534">
        <v>0</v>
      </c>
      <c r="AB534">
        <v>0</v>
      </c>
      <c r="AC534" t="s">
        <v>1254</v>
      </c>
    </row>
    <row r="535" spans="1:29" x14ac:dyDescent="0.25">
      <c r="H535" t="s">
        <v>1255</v>
      </c>
    </row>
    <row r="536" spans="1:29" x14ac:dyDescent="0.25">
      <c r="A536">
        <v>265</v>
      </c>
      <c r="B536">
        <v>3890</v>
      </c>
      <c r="C536" t="s">
        <v>1256</v>
      </c>
      <c r="D536" t="s">
        <v>851</v>
      </c>
      <c r="E536" t="s">
        <v>1257</v>
      </c>
      <c r="F536" t="s">
        <v>1258</v>
      </c>
      <c r="G536" t="str">
        <f>"201511022862"</f>
        <v>201511022862</v>
      </c>
      <c r="H536" t="s">
        <v>151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30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69</v>
      </c>
      <c r="W536">
        <v>483</v>
      </c>
      <c r="X536">
        <v>0</v>
      </c>
      <c r="Z536">
        <v>0</v>
      </c>
      <c r="AA536">
        <v>0</v>
      </c>
      <c r="AB536">
        <v>0</v>
      </c>
      <c r="AC536" t="s">
        <v>1259</v>
      </c>
    </row>
    <row r="537" spans="1:29" x14ac:dyDescent="0.25">
      <c r="H537" t="s">
        <v>1260</v>
      </c>
    </row>
    <row r="538" spans="1:29" x14ac:dyDescent="0.25">
      <c r="A538">
        <v>266</v>
      </c>
      <c r="B538">
        <v>5774</v>
      </c>
      <c r="C538" t="s">
        <v>1261</v>
      </c>
      <c r="D538" t="s">
        <v>388</v>
      </c>
      <c r="E538" t="s">
        <v>34</v>
      </c>
      <c r="F538" t="s">
        <v>1262</v>
      </c>
      <c r="G538" t="str">
        <f>"201511020212"</f>
        <v>201511020212</v>
      </c>
      <c r="H538" t="s">
        <v>426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70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66</v>
      </c>
      <c r="W538">
        <v>462</v>
      </c>
      <c r="X538">
        <v>0</v>
      </c>
      <c r="Z538">
        <v>0</v>
      </c>
      <c r="AA538">
        <v>0</v>
      </c>
      <c r="AB538">
        <v>0</v>
      </c>
      <c r="AC538" t="s">
        <v>1263</v>
      </c>
    </row>
    <row r="539" spans="1:29" x14ac:dyDescent="0.25">
      <c r="H539" t="s">
        <v>1264</v>
      </c>
    </row>
    <row r="540" spans="1:29" x14ac:dyDescent="0.25">
      <c r="A540">
        <v>267</v>
      </c>
      <c r="B540">
        <v>7104</v>
      </c>
      <c r="C540" t="s">
        <v>1265</v>
      </c>
      <c r="D540" t="s">
        <v>164</v>
      </c>
      <c r="E540" t="s">
        <v>100</v>
      </c>
      <c r="F540" t="s">
        <v>1266</v>
      </c>
      <c r="G540" t="str">
        <f>"200801003927"</f>
        <v>200801003927</v>
      </c>
      <c r="H540">
        <v>781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70</v>
      </c>
      <c r="O540">
        <v>0</v>
      </c>
      <c r="P540">
        <v>0</v>
      </c>
      <c r="Q540">
        <v>0</v>
      </c>
      <c r="R540">
        <v>30</v>
      </c>
      <c r="S540">
        <v>0</v>
      </c>
      <c r="T540">
        <v>0</v>
      </c>
      <c r="U540">
        <v>0</v>
      </c>
      <c r="V540">
        <v>61</v>
      </c>
      <c r="W540">
        <v>427</v>
      </c>
      <c r="X540">
        <v>0</v>
      </c>
      <c r="Z540">
        <v>0</v>
      </c>
      <c r="AA540">
        <v>0</v>
      </c>
      <c r="AB540">
        <v>0</v>
      </c>
      <c r="AC540">
        <v>1308</v>
      </c>
    </row>
    <row r="541" spans="1:29" x14ac:dyDescent="0.25">
      <c r="H541" t="s">
        <v>1267</v>
      </c>
    </row>
    <row r="542" spans="1:29" x14ac:dyDescent="0.25">
      <c r="A542">
        <v>268</v>
      </c>
      <c r="B542">
        <v>2438</v>
      </c>
      <c r="C542" t="s">
        <v>1268</v>
      </c>
      <c r="D542" t="s">
        <v>82</v>
      </c>
      <c r="E542" t="s">
        <v>100</v>
      </c>
      <c r="F542" t="s">
        <v>1269</v>
      </c>
      <c r="G542" t="str">
        <f>"201511036729"</f>
        <v>201511036729</v>
      </c>
      <c r="H542" t="s">
        <v>1270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63</v>
      </c>
      <c r="W542">
        <v>441</v>
      </c>
      <c r="X542">
        <v>0</v>
      </c>
      <c r="Z542">
        <v>0</v>
      </c>
      <c r="AA542">
        <v>0</v>
      </c>
      <c r="AB542">
        <v>0</v>
      </c>
      <c r="AC542" t="s">
        <v>1271</v>
      </c>
    </row>
    <row r="543" spans="1:29" x14ac:dyDescent="0.25">
      <c r="H543" t="s">
        <v>351</v>
      </c>
    </row>
    <row r="544" spans="1:29" x14ac:dyDescent="0.25">
      <c r="A544">
        <v>269</v>
      </c>
      <c r="B544">
        <v>3164</v>
      </c>
      <c r="C544" t="s">
        <v>1272</v>
      </c>
      <c r="D544" t="s">
        <v>175</v>
      </c>
      <c r="E544" t="s">
        <v>149</v>
      </c>
      <c r="F544" t="s">
        <v>1273</v>
      </c>
      <c r="G544" t="str">
        <f>"201510000054"</f>
        <v>201510000054</v>
      </c>
      <c r="H544" t="s">
        <v>126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64</v>
      </c>
      <c r="W544">
        <v>448</v>
      </c>
      <c r="X544">
        <v>0</v>
      </c>
      <c r="Z544">
        <v>0</v>
      </c>
      <c r="AA544">
        <v>0</v>
      </c>
      <c r="AB544">
        <v>0</v>
      </c>
      <c r="AC544" t="s">
        <v>1274</v>
      </c>
    </row>
    <row r="545" spans="1:29" x14ac:dyDescent="0.25">
      <c r="H545" t="s">
        <v>1275</v>
      </c>
    </row>
    <row r="546" spans="1:29" x14ac:dyDescent="0.25">
      <c r="A546">
        <v>270</v>
      </c>
      <c r="B546">
        <v>2621</v>
      </c>
      <c r="C546" t="s">
        <v>1276</v>
      </c>
      <c r="D546" t="s">
        <v>124</v>
      </c>
      <c r="E546" t="s">
        <v>1277</v>
      </c>
      <c r="F546" t="s">
        <v>1278</v>
      </c>
      <c r="G546" t="str">
        <f>"201511000065"</f>
        <v>201511000065</v>
      </c>
      <c r="H546" t="s">
        <v>930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63</v>
      </c>
      <c r="W546">
        <v>441</v>
      </c>
      <c r="X546">
        <v>0</v>
      </c>
      <c r="Z546">
        <v>0</v>
      </c>
      <c r="AA546">
        <v>0</v>
      </c>
      <c r="AB546">
        <v>0</v>
      </c>
      <c r="AC546" t="s">
        <v>1279</v>
      </c>
    </row>
    <row r="547" spans="1:29" x14ac:dyDescent="0.25">
      <c r="H547" t="s">
        <v>1280</v>
      </c>
    </row>
    <row r="548" spans="1:29" x14ac:dyDescent="0.25">
      <c r="A548">
        <v>271</v>
      </c>
      <c r="B548">
        <v>1346</v>
      </c>
      <c r="C548" t="s">
        <v>1281</v>
      </c>
      <c r="D548" t="s">
        <v>379</v>
      </c>
      <c r="E548" t="s">
        <v>82</v>
      </c>
      <c r="F548" t="s">
        <v>1282</v>
      </c>
      <c r="G548" t="str">
        <f>"00487970"</f>
        <v>00487970</v>
      </c>
      <c r="H548" t="s">
        <v>517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70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72</v>
      </c>
      <c r="W548">
        <v>504</v>
      </c>
      <c r="X548">
        <v>0</v>
      </c>
      <c r="Z548">
        <v>0</v>
      </c>
      <c r="AA548">
        <v>0</v>
      </c>
      <c r="AB548">
        <v>0</v>
      </c>
      <c r="AC548" t="s">
        <v>1283</v>
      </c>
    </row>
    <row r="549" spans="1:29" x14ac:dyDescent="0.25">
      <c r="H549" t="s">
        <v>1284</v>
      </c>
    </row>
    <row r="550" spans="1:29" x14ac:dyDescent="0.25">
      <c r="A550">
        <v>272</v>
      </c>
      <c r="B550">
        <v>6102</v>
      </c>
      <c r="C550" t="s">
        <v>1285</v>
      </c>
      <c r="D550" t="s">
        <v>465</v>
      </c>
      <c r="E550" t="s">
        <v>335</v>
      </c>
      <c r="F550" t="s">
        <v>1286</v>
      </c>
      <c r="G550" t="str">
        <f>"201406008255"</f>
        <v>201406008255</v>
      </c>
      <c r="H550" t="s">
        <v>1086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80</v>
      </c>
      <c r="W550">
        <v>560</v>
      </c>
      <c r="X550">
        <v>0</v>
      </c>
      <c r="Z550">
        <v>0</v>
      </c>
      <c r="AA550">
        <v>0</v>
      </c>
      <c r="AB550">
        <v>0</v>
      </c>
      <c r="AC550" t="s">
        <v>1287</v>
      </c>
    </row>
    <row r="551" spans="1:29" x14ac:dyDescent="0.25">
      <c r="H551" t="s">
        <v>1288</v>
      </c>
    </row>
    <row r="552" spans="1:29" x14ac:dyDescent="0.25">
      <c r="A552">
        <v>273</v>
      </c>
      <c r="B552">
        <v>5826</v>
      </c>
      <c r="C552" t="s">
        <v>1289</v>
      </c>
      <c r="D552" t="s">
        <v>124</v>
      </c>
      <c r="E552" t="s">
        <v>78</v>
      </c>
      <c r="F552" t="s">
        <v>1290</v>
      </c>
      <c r="G552" t="str">
        <f>"200910000440"</f>
        <v>200910000440</v>
      </c>
      <c r="H552" t="s">
        <v>1077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84</v>
      </c>
      <c r="W552">
        <v>588</v>
      </c>
      <c r="X552">
        <v>0</v>
      </c>
      <c r="Z552">
        <v>0</v>
      </c>
      <c r="AA552">
        <v>0</v>
      </c>
      <c r="AB552">
        <v>0</v>
      </c>
      <c r="AC552" t="s">
        <v>1291</v>
      </c>
    </row>
    <row r="553" spans="1:29" x14ac:dyDescent="0.25">
      <c r="H553" t="s">
        <v>1292</v>
      </c>
    </row>
    <row r="554" spans="1:29" x14ac:dyDescent="0.25">
      <c r="A554">
        <v>274</v>
      </c>
      <c r="B554">
        <v>6848</v>
      </c>
      <c r="C554" t="s">
        <v>1293</v>
      </c>
      <c r="D554" t="s">
        <v>1141</v>
      </c>
      <c r="E554" t="s">
        <v>129</v>
      </c>
      <c r="F554" t="s">
        <v>1294</v>
      </c>
      <c r="G554" t="str">
        <f>"201108000093"</f>
        <v>201108000093</v>
      </c>
      <c r="H554" t="s">
        <v>1176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30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63</v>
      </c>
      <c r="W554">
        <v>441</v>
      </c>
      <c r="X554">
        <v>0</v>
      </c>
      <c r="Z554">
        <v>0</v>
      </c>
      <c r="AA554">
        <v>0</v>
      </c>
      <c r="AB554">
        <v>0</v>
      </c>
      <c r="AC554" t="s">
        <v>1295</v>
      </c>
    </row>
    <row r="555" spans="1:29" x14ac:dyDescent="0.25">
      <c r="H555" t="s">
        <v>1296</v>
      </c>
    </row>
    <row r="556" spans="1:29" x14ac:dyDescent="0.25">
      <c r="A556">
        <v>275</v>
      </c>
      <c r="B556">
        <v>6654</v>
      </c>
      <c r="C556" t="s">
        <v>1297</v>
      </c>
      <c r="D556" t="s">
        <v>232</v>
      </c>
      <c r="E556" t="s">
        <v>49</v>
      </c>
      <c r="F556" t="s">
        <v>1298</v>
      </c>
      <c r="G556" t="str">
        <f>"201511018690"</f>
        <v>201511018690</v>
      </c>
      <c r="H556" t="s">
        <v>778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79</v>
      </c>
      <c r="W556">
        <v>553</v>
      </c>
      <c r="X556">
        <v>0</v>
      </c>
      <c r="Z556">
        <v>0</v>
      </c>
      <c r="AA556">
        <v>0</v>
      </c>
      <c r="AB556">
        <v>0</v>
      </c>
      <c r="AC556" t="s">
        <v>1299</v>
      </c>
    </row>
    <row r="557" spans="1:29" x14ac:dyDescent="0.25">
      <c r="H557" t="s">
        <v>1300</v>
      </c>
    </row>
    <row r="558" spans="1:29" x14ac:dyDescent="0.25">
      <c r="A558">
        <v>276</v>
      </c>
      <c r="B558">
        <v>6003</v>
      </c>
      <c r="C558" t="s">
        <v>1301</v>
      </c>
      <c r="D558" t="s">
        <v>1302</v>
      </c>
      <c r="E558" t="s">
        <v>1001</v>
      </c>
      <c r="F558" t="s">
        <v>1303</v>
      </c>
      <c r="G558" t="str">
        <f>"00481267"</f>
        <v>00481267</v>
      </c>
      <c r="H558" t="s">
        <v>993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30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78</v>
      </c>
      <c r="W558">
        <v>546</v>
      </c>
      <c r="X558">
        <v>0</v>
      </c>
      <c r="Z558">
        <v>0</v>
      </c>
      <c r="AA558">
        <v>0</v>
      </c>
      <c r="AB558">
        <v>0</v>
      </c>
      <c r="AC558" t="s">
        <v>1304</v>
      </c>
    </row>
    <row r="559" spans="1:29" x14ac:dyDescent="0.25">
      <c r="H559" t="s">
        <v>505</v>
      </c>
    </row>
    <row r="560" spans="1:29" x14ac:dyDescent="0.25">
      <c r="A560">
        <v>277</v>
      </c>
      <c r="B560">
        <v>13804</v>
      </c>
      <c r="C560" t="s">
        <v>1305</v>
      </c>
      <c r="D560" t="s">
        <v>228</v>
      </c>
      <c r="E560" t="s">
        <v>100</v>
      </c>
      <c r="F560" t="s">
        <v>1306</v>
      </c>
      <c r="G560" t="str">
        <f>"201511032035"</f>
        <v>201511032035</v>
      </c>
      <c r="H560" t="s">
        <v>1307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53</v>
      </c>
      <c r="W560">
        <v>371</v>
      </c>
      <c r="X560">
        <v>0</v>
      </c>
      <c r="Z560">
        <v>0</v>
      </c>
      <c r="AA560">
        <v>0</v>
      </c>
      <c r="AB560">
        <v>0</v>
      </c>
      <c r="AC560" t="s">
        <v>1308</v>
      </c>
    </row>
    <row r="561" spans="1:29" x14ac:dyDescent="0.25">
      <c r="H561" t="s">
        <v>1309</v>
      </c>
    </row>
    <row r="562" spans="1:29" x14ac:dyDescent="0.25">
      <c r="A562">
        <v>278</v>
      </c>
      <c r="B562">
        <v>12814</v>
      </c>
      <c r="C562" t="s">
        <v>1310</v>
      </c>
      <c r="D562" t="s">
        <v>1001</v>
      </c>
      <c r="E562" t="s">
        <v>34</v>
      </c>
      <c r="F562" t="s">
        <v>1311</v>
      </c>
      <c r="G562" t="str">
        <f>"201511037623"</f>
        <v>201511037623</v>
      </c>
      <c r="H562" t="s">
        <v>1312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70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76</v>
      </c>
      <c r="W562">
        <v>532</v>
      </c>
      <c r="X562">
        <v>0</v>
      </c>
      <c r="Z562">
        <v>0</v>
      </c>
      <c r="AA562">
        <v>0</v>
      </c>
      <c r="AB562">
        <v>0</v>
      </c>
      <c r="AC562" t="s">
        <v>1313</v>
      </c>
    </row>
    <row r="563" spans="1:29" x14ac:dyDescent="0.25">
      <c r="H563" t="s">
        <v>1314</v>
      </c>
    </row>
    <row r="564" spans="1:29" x14ac:dyDescent="0.25">
      <c r="A564">
        <v>279</v>
      </c>
      <c r="B564">
        <v>13946</v>
      </c>
      <c r="C564" t="s">
        <v>1315</v>
      </c>
      <c r="D564" t="s">
        <v>486</v>
      </c>
      <c r="E564" t="s">
        <v>1316</v>
      </c>
      <c r="F564" t="s">
        <v>1317</v>
      </c>
      <c r="G564" t="str">
        <f>"00487449"</f>
        <v>00487449</v>
      </c>
      <c r="H564" t="s">
        <v>1318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30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84</v>
      </c>
      <c r="W564">
        <v>588</v>
      </c>
      <c r="X564">
        <v>0</v>
      </c>
      <c r="Z564">
        <v>0</v>
      </c>
      <c r="AA564">
        <v>0</v>
      </c>
      <c r="AB564">
        <v>0</v>
      </c>
      <c r="AC564" t="s">
        <v>1319</v>
      </c>
    </row>
    <row r="565" spans="1:29" x14ac:dyDescent="0.25">
      <c r="H565" t="s">
        <v>1320</v>
      </c>
    </row>
    <row r="566" spans="1:29" x14ac:dyDescent="0.25">
      <c r="A566">
        <v>280</v>
      </c>
      <c r="B566">
        <v>9378</v>
      </c>
      <c r="C566" t="s">
        <v>1321</v>
      </c>
      <c r="D566" t="s">
        <v>1322</v>
      </c>
      <c r="E566" t="s">
        <v>1323</v>
      </c>
      <c r="F566" t="s">
        <v>1324</v>
      </c>
      <c r="G566" t="str">
        <f>"00032750"</f>
        <v>00032750</v>
      </c>
      <c r="H566" t="s">
        <v>1325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84</v>
      </c>
      <c r="W566">
        <v>588</v>
      </c>
      <c r="X566">
        <v>0</v>
      </c>
      <c r="Z566">
        <v>0</v>
      </c>
      <c r="AA566">
        <v>0</v>
      </c>
      <c r="AB566">
        <v>0</v>
      </c>
      <c r="AC566" t="s">
        <v>1326</v>
      </c>
    </row>
    <row r="567" spans="1:29" x14ac:dyDescent="0.25">
      <c r="H567" t="s">
        <v>867</v>
      </c>
    </row>
    <row r="568" spans="1:29" x14ac:dyDescent="0.25">
      <c r="A568">
        <v>281</v>
      </c>
      <c r="B568">
        <v>1998</v>
      </c>
      <c r="C568" t="s">
        <v>1327</v>
      </c>
      <c r="D568" t="s">
        <v>1328</v>
      </c>
      <c r="E568" t="s">
        <v>49</v>
      </c>
      <c r="F568" t="s">
        <v>1329</v>
      </c>
      <c r="G568" t="str">
        <f>"201402000657"</f>
        <v>201402000657</v>
      </c>
      <c r="H568" t="s">
        <v>1192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30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71</v>
      </c>
      <c r="W568">
        <v>497</v>
      </c>
      <c r="X568">
        <v>0</v>
      </c>
      <c r="Z568">
        <v>0</v>
      </c>
      <c r="AA568">
        <v>2</v>
      </c>
      <c r="AB568">
        <v>40</v>
      </c>
      <c r="AC568" t="s">
        <v>1330</v>
      </c>
    </row>
    <row r="569" spans="1:29" x14ac:dyDescent="0.25">
      <c r="H569" t="s">
        <v>1331</v>
      </c>
    </row>
    <row r="570" spans="1:29" x14ac:dyDescent="0.25">
      <c r="A570">
        <v>282</v>
      </c>
      <c r="B570">
        <v>837</v>
      </c>
      <c r="C570" t="s">
        <v>1332</v>
      </c>
      <c r="D570" t="s">
        <v>1333</v>
      </c>
      <c r="E570" t="s">
        <v>320</v>
      </c>
      <c r="F570" t="s">
        <v>1334</v>
      </c>
      <c r="G570" t="str">
        <f>"201511027594"</f>
        <v>201511027594</v>
      </c>
      <c r="H570" t="s">
        <v>1061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70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68</v>
      </c>
      <c r="W570">
        <v>476</v>
      </c>
      <c r="X570">
        <v>0</v>
      </c>
      <c r="Z570">
        <v>0</v>
      </c>
      <c r="AA570">
        <v>0</v>
      </c>
      <c r="AB570">
        <v>0</v>
      </c>
      <c r="AC570" t="s">
        <v>1335</v>
      </c>
    </row>
    <row r="571" spans="1:29" x14ac:dyDescent="0.25">
      <c r="H571" t="s">
        <v>1336</v>
      </c>
    </row>
    <row r="572" spans="1:29" x14ac:dyDescent="0.25">
      <c r="A572">
        <v>283</v>
      </c>
      <c r="B572">
        <v>7658</v>
      </c>
      <c r="C572" t="s">
        <v>1337</v>
      </c>
      <c r="D572" t="s">
        <v>124</v>
      </c>
      <c r="E572" t="s">
        <v>82</v>
      </c>
      <c r="F572" t="s">
        <v>1338</v>
      </c>
      <c r="G572" t="str">
        <f>"201510002057"</f>
        <v>201510002057</v>
      </c>
      <c r="H572" t="s">
        <v>1339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68</v>
      </c>
      <c r="W572">
        <v>476</v>
      </c>
      <c r="X572">
        <v>0</v>
      </c>
      <c r="Z572">
        <v>0</v>
      </c>
      <c r="AA572">
        <v>0</v>
      </c>
      <c r="AB572">
        <v>0</v>
      </c>
      <c r="AC572" t="s">
        <v>1340</v>
      </c>
    </row>
    <row r="573" spans="1:29" x14ac:dyDescent="0.25">
      <c r="H573" t="s">
        <v>1341</v>
      </c>
    </row>
    <row r="574" spans="1:29" x14ac:dyDescent="0.25">
      <c r="A574">
        <v>284</v>
      </c>
      <c r="B574">
        <v>4533</v>
      </c>
      <c r="C574" t="s">
        <v>1342</v>
      </c>
      <c r="D574" t="s">
        <v>205</v>
      </c>
      <c r="E574" t="s">
        <v>584</v>
      </c>
      <c r="F574" t="s">
        <v>1343</v>
      </c>
      <c r="G574" t="str">
        <f>"00481547"</f>
        <v>00481547</v>
      </c>
      <c r="H574" t="s">
        <v>503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74</v>
      </c>
      <c r="W574">
        <v>518</v>
      </c>
      <c r="X574">
        <v>0</v>
      </c>
      <c r="Z574">
        <v>0</v>
      </c>
      <c r="AA574">
        <v>0</v>
      </c>
      <c r="AB574">
        <v>0</v>
      </c>
      <c r="AC574" t="s">
        <v>1344</v>
      </c>
    </row>
    <row r="575" spans="1:29" x14ac:dyDescent="0.25">
      <c r="H575" t="s">
        <v>1345</v>
      </c>
    </row>
    <row r="576" spans="1:29" x14ac:dyDescent="0.25">
      <c r="A576">
        <v>285</v>
      </c>
      <c r="B576">
        <v>9317</v>
      </c>
      <c r="C576" t="s">
        <v>1346</v>
      </c>
      <c r="D576" t="s">
        <v>53</v>
      </c>
      <c r="E576" t="s">
        <v>82</v>
      </c>
      <c r="F576" t="s">
        <v>1347</v>
      </c>
      <c r="G576" t="str">
        <f>"201511032329"</f>
        <v>201511032329</v>
      </c>
      <c r="H576" t="s">
        <v>96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63</v>
      </c>
      <c r="W576">
        <v>441</v>
      </c>
      <c r="X576">
        <v>0</v>
      </c>
      <c r="Z576">
        <v>0</v>
      </c>
      <c r="AA576">
        <v>0</v>
      </c>
      <c r="AB576">
        <v>0</v>
      </c>
      <c r="AC576" t="s">
        <v>1348</v>
      </c>
    </row>
    <row r="577" spans="1:29" x14ac:dyDescent="0.25">
      <c r="H577" t="s">
        <v>1349</v>
      </c>
    </row>
    <row r="578" spans="1:29" x14ac:dyDescent="0.25">
      <c r="A578">
        <v>286</v>
      </c>
      <c r="B578">
        <v>6272</v>
      </c>
      <c r="C578" t="s">
        <v>1350</v>
      </c>
      <c r="D578" t="s">
        <v>124</v>
      </c>
      <c r="E578" t="s">
        <v>303</v>
      </c>
      <c r="F578" t="s">
        <v>1351</v>
      </c>
      <c r="G578" t="str">
        <f>"201511021495"</f>
        <v>201511021495</v>
      </c>
      <c r="H578" t="s">
        <v>145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70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50</v>
      </c>
      <c r="W578">
        <v>350</v>
      </c>
      <c r="X578">
        <v>0</v>
      </c>
      <c r="Z578">
        <v>0</v>
      </c>
      <c r="AA578">
        <v>0</v>
      </c>
      <c r="AB578">
        <v>0</v>
      </c>
      <c r="AC578" t="s">
        <v>1352</v>
      </c>
    </row>
    <row r="579" spans="1:29" x14ac:dyDescent="0.25">
      <c r="H579" t="s">
        <v>1353</v>
      </c>
    </row>
    <row r="580" spans="1:29" x14ac:dyDescent="0.25">
      <c r="A580">
        <v>287</v>
      </c>
      <c r="B580">
        <v>6193</v>
      </c>
      <c r="C580" t="s">
        <v>1354</v>
      </c>
      <c r="D580" t="s">
        <v>124</v>
      </c>
      <c r="E580" t="s">
        <v>22</v>
      </c>
      <c r="F580" t="s">
        <v>1355</v>
      </c>
      <c r="G580" t="str">
        <f>"00500961"</f>
        <v>00500961</v>
      </c>
      <c r="H580" t="s">
        <v>191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73</v>
      </c>
      <c r="W580">
        <v>511</v>
      </c>
      <c r="X580">
        <v>0</v>
      </c>
      <c r="Z580">
        <v>0</v>
      </c>
      <c r="AA580">
        <v>0</v>
      </c>
      <c r="AB580">
        <v>0</v>
      </c>
      <c r="AC580" t="s">
        <v>1356</v>
      </c>
    </row>
    <row r="581" spans="1:29" x14ac:dyDescent="0.25">
      <c r="H581" t="s">
        <v>1357</v>
      </c>
    </row>
    <row r="582" spans="1:29" x14ac:dyDescent="0.25">
      <c r="A582">
        <v>288</v>
      </c>
      <c r="B582">
        <v>10439</v>
      </c>
      <c r="C582" t="s">
        <v>1358</v>
      </c>
      <c r="D582" t="s">
        <v>124</v>
      </c>
      <c r="E582" t="s">
        <v>15</v>
      </c>
      <c r="F582" t="s">
        <v>1359</v>
      </c>
      <c r="G582" t="str">
        <f>"201504001711"</f>
        <v>201504001711</v>
      </c>
      <c r="H582" t="s">
        <v>1166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30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75</v>
      </c>
      <c r="W582">
        <v>525</v>
      </c>
      <c r="X582">
        <v>0</v>
      </c>
      <c r="Z582">
        <v>0</v>
      </c>
      <c r="AA582">
        <v>0</v>
      </c>
      <c r="AB582">
        <v>0</v>
      </c>
      <c r="AC582" t="s">
        <v>1356</v>
      </c>
    </row>
    <row r="583" spans="1:29" x14ac:dyDescent="0.25">
      <c r="H583" t="s">
        <v>1360</v>
      </c>
    </row>
    <row r="584" spans="1:29" x14ac:dyDescent="0.25">
      <c r="A584">
        <v>289</v>
      </c>
      <c r="B584">
        <v>7027</v>
      </c>
      <c r="C584" t="s">
        <v>1361</v>
      </c>
      <c r="D584" t="s">
        <v>1231</v>
      </c>
      <c r="E584" t="s">
        <v>303</v>
      </c>
      <c r="F584" t="s">
        <v>1362</v>
      </c>
      <c r="G584" t="str">
        <f>"201511022307"</f>
        <v>201511022307</v>
      </c>
      <c r="H584" t="s">
        <v>288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58</v>
      </c>
      <c r="W584">
        <v>406</v>
      </c>
      <c r="X584">
        <v>0</v>
      </c>
      <c r="Z584">
        <v>0</v>
      </c>
      <c r="AA584">
        <v>0</v>
      </c>
      <c r="AB584">
        <v>0</v>
      </c>
      <c r="AC584" t="s">
        <v>1363</v>
      </c>
    </row>
    <row r="585" spans="1:29" x14ac:dyDescent="0.25">
      <c r="H585" t="s">
        <v>1364</v>
      </c>
    </row>
    <row r="586" spans="1:29" x14ac:dyDescent="0.25">
      <c r="A586">
        <v>290</v>
      </c>
      <c r="B586">
        <v>13847</v>
      </c>
      <c r="C586" t="s">
        <v>1365</v>
      </c>
      <c r="D586" t="s">
        <v>65</v>
      </c>
      <c r="E586" t="s">
        <v>34</v>
      </c>
      <c r="F586" t="s">
        <v>1366</v>
      </c>
      <c r="G586" t="str">
        <f>"201407000208"</f>
        <v>201407000208</v>
      </c>
      <c r="H586" t="s">
        <v>1367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50</v>
      </c>
      <c r="W586">
        <v>350</v>
      </c>
      <c r="X586">
        <v>0</v>
      </c>
      <c r="Z586">
        <v>0</v>
      </c>
      <c r="AA586">
        <v>0</v>
      </c>
      <c r="AB586">
        <v>0</v>
      </c>
      <c r="AC586" t="s">
        <v>1368</v>
      </c>
    </row>
    <row r="587" spans="1:29" x14ac:dyDescent="0.25">
      <c r="H587" t="s">
        <v>1369</v>
      </c>
    </row>
    <row r="588" spans="1:29" x14ac:dyDescent="0.25">
      <c r="A588">
        <v>291</v>
      </c>
      <c r="B588">
        <v>12974</v>
      </c>
      <c r="C588" t="s">
        <v>1370</v>
      </c>
      <c r="D588" t="s">
        <v>48</v>
      </c>
      <c r="E588" t="s">
        <v>89</v>
      </c>
      <c r="F588" t="s">
        <v>1371</v>
      </c>
      <c r="G588" t="str">
        <f>"201511031983"</f>
        <v>201511031983</v>
      </c>
      <c r="H588" t="s">
        <v>252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30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62</v>
      </c>
      <c r="W588">
        <v>434</v>
      </c>
      <c r="X588">
        <v>0</v>
      </c>
      <c r="Z588">
        <v>0</v>
      </c>
      <c r="AA588">
        <v>0</v>
      </c>
      <c r="AB588">
        <v>0</v>
      </c>
      <c r="AC588" t="s">
        <v>1372</v>
      </c>
    </row>
    <row r="589" spans="1:29" x14ac:dyDescent="0.25">
      <c r="H589" t="s">
        <v>1373</v>
      </c>
    </row>
    <row r="590" spans="1:29" x14ac:dyDescent="0.25">
      <c r="A590">
        <v>292</v>
      </c>
      <c r="B590">
        <v>11863</v>
      </c>
      <c r="C590" t="s">
        <v>1374</v>
      </c>
      <c r="D590" t="s">
        <v>1375</v>
      </c>
      <c r="E590" t="s">
        <v>1376</v>
      </c>
      <c r="F590" t="s">
        <v>1377</v>
      </c>
      <c r="G590" t="str">
        <f>"201511019672"</f>
        <v>201511019672</v>
      </c>
      <c r="H590" t="s">
        <v>704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50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64</v>
      </c>
      <c r="W590">
        <v>448</v>
      </c>
      <c r="X590">
        <v>0</v>
      </c>
      <c r="Z590">
        <v>0</v>
      </c>
      <c r="AA590">
        <v>0</v>
      </c>
      <c r="AB590">
        <v>0</v>
      </c>
      <c r="AC590" t="s">
        <v>1378</v>
      </c>
    </row>
    <row r="591" spans="1:29" x14ac:dyDescent="0.25">
      <c r="H591" t="s">
        <v>1379</v>
      </c>
    </row>
    <row r="592" spans="1:29" x14ac:dyDescent="0.25">
      <c r="A592">
        <v>293</v>
      </c>
      <c r="B592">
        <v>6770</v>
      </c>
      <c r="C592" t="s">
        <v>1380</v>
      </c>
      <c r="D592" t="s">
        <v>249</v>
      </c>
      <c r="E592" t="s">
        <v>82</v>
      </c>
      <c r="F592" t="s">
        <v>1381</v>
      </c>
      <c r="G592" t="str">
        <f>"00022106"</f>
        <v>00022106</v>
      </c>
      <c r="H592" t="s">
        <v>646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30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66</v>
      </c>
      <c r="W592">
        <v>462</v>
      </c>
      <c r="X592">
        <v>0</v>
      </c>
      <c r="Z592">
        <v>0</v>
      </c>
      <c r="AA592">
        <v>0</v>
      </c>
      <c r="AB592">
        <v>0</v>
      </c>
      <c r="AC592" t="s">
        <v>1382</v>
      </c>
    </row>
    <row r="593" spans="1:29" x14ac:dyDescent="0.25">
      <c r="H593" t="s">
        <v>1383</v>
      </c>
    </row>
    <row r="594" spans="1:29" x14ac:dyDescent="0.25">
      <c r="A594">
        <v>294</v>
      </c>
      <c r="B594">
        <v>7819</v>
      </c>
      <c r="C594" t="s">
        <v>1384</v>
      </c>
      <c r="D594" t="s">
        <v>124</v>
      </c>
      <c r="E594" t="s">
        <v>135</v>
      </c>
      <c r="F594" t="s">
        <v>1385</v>
      </c>
      <c r="G594" t="str">
        <f>"201511013016"</f>
        <v>201511013016</v>
      </c>
      <c r="H594" t="s">
        <v>628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30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57</v>
      </c>
      <c r="W594">
        <v>399</v>
      </c>
      <c r="X594">
        <v>0</v>
      </c>
      <c r="Z594">
        <v>0</v>
      </c>
      <c r="AA594">
        <v>0</v>
      </c>
      <c r="AB594">
        <v>0</v>
      </c>
      <c r="AC594" t="s">
        <v>1386</v>
      </c>
    </row>
    <row r="595" spans="1:29" x14ac:dyDescent="0.25">
      <c r="H595" t="s">
        <v>1387</v>
      </c>
    </row>
    <row r="596" spans="1:29" x14ac:dyDescent="0.25">
      <c r="A596">
        <v>295</v>
      </c>
      <c r="B596">
        <v>13461</v>
      </c>
      <c r="C596" t="s">
        <v>1388</v>
      </c>
      <c r="D596" t="s">
        <v>106</v>
      </c>
      <c r="E596" t="s">
        <v>1389</v>
      </c>
      <c r="F596" t="s">
        <v>1390</v>
      </c>
      <c r="G596" t="str">
        <f>"201511019910"</f>
        <v>201511019910</v>
      </c>
      <c r="H596" t="s">
        <v>1391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30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52</v>
      </c>
      <c r="W596">
        <v>364</v>
      </c>
      <c r="X596">
        <v>0</v>
      </c>
      <c r="Z596">
        <v>0</v>
      </c>
      <c r="AA596">
        <v>0</v>
      </c>
      <c r="AB596">
        <v>0</v>
      </c>
      <c r="AC596" t="s">
        <v>1392</v>
      </c>
    </row>
    <row r="597" spans="1:29" x14ac:dyDescent="0.25">
      <c r="H597" t="s">
        <v>1393</v>
      </c>
    </row>
    <row r="598" spans="1:29" x14ac:dyDescent="0.25">
      <c r="A598">
        <v>296</v>
      </c>
      <c r="B598">
        <v>2490</v>
      </c>
      <c r="C598" t="s">
        <v>1394</v>
      </c>
      <c r="D598" t="s">
        <v>124</v>
      </c>
      <c r="E598" t="s">
        <v>320</v>
      </c>
      <c r="F598" t="s">
        <v>1395</v>
      </c>
      <c r="G598" t="str">
        <f>"201511036633"</f>
        <v>201511036633</v>
      </c>
      <c r="H598" t="s">
        <v>126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61</v>
      </c>
      <c r="W598">
        <v>427</v>
      </c>
      <c r="X598">
        <v>0</v>
      </c>
      <c r="Z598">
        <v>0</v>
      </c>
      <c r="AA598">
        <v>1</v>
      </c>
      <c r="AB598">
        <v>20</v>
      </c>
      <c r="AC598" t="s">
        <v>1396</v>
      </c>
    </row>
    <row r="599" spans="1:29" x14ac:dyDescent="0.25">
      <c r="H599" t="s">
        <v>1397</v>
      </c>
    </row>
    <row r="600" spans="1:29" x14ac:dyDescent="0.25">
      <c r="A600">
        <v>297</v>
      </c>
      <c r="B600">
        <v>8647</v>
      </c>
      <c r="C600" t="s">
        <v>1398</v>
      </c>
      <c r="D600" t="s">
        <v>106</v>
      </c>
      <c r="E600" t="s">
        <v>89</v>
      </c>
      <c r="F600" t="s">
        <v>1399</v>
      </c>
      <c r="G600" t="str">
        <f>"201511036382"</f>
        <v>201511036382</v>
      </c>
      <c r="H600" t="s">
        <v>84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30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59</v>
      </c>
      <c r="W600">
        <v>413</v>
      </c>
      <c r="X600">
        <v>0</v>
      </c>
      <c r="Z600">
        <v>0</v>
      </c>
      <c r="AA600">
        <v>0</v>
      </c>
      <c r="AB600">
        <v>0</v>
      </c>
      <c r="AC600" t="s">
        <v>1400</v>
      </c>
    </row>
    <row r="601" spans="1:29" x14ac:dyDescent="0.25">
      <c r="H601" t="s">
        <v>1401</v>
      </c>
    </row>
    <row r="602" spans="1:29" x14ac:dyDescent="0.25">
      <c r="A602">
        <v>298</v>
      </c>
      <c r="B602">
        <v>13856</v>
      </c>
      <c r="C602" t="s">
        <v>1402</v>
      </c>
      <c r="D602" t="s">
        <v>1403</v>
      </c>
      <c r="E602" t="s">
        <v>1404</v>
      </c>
      <c r="F602" t="s">
        <v>1405</v>
      </c>
      <c r="G602" t="str">
        <f>"00495835"</f>
        <v>00495835</v>
      </c>
      <c r="H602" t="s">
        <v>1406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30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51</v>
      </c>
      <c r="W602">
        <v>357</v>
      </c>
      <c r="X602">
        <v>0</v>
      </c>
      <c r="Z602">
        <v>0</v>
      </c>
      <c r="AA602">
        <v>0</v>
      </c>
      <c r="AB602">
        <v>0</v>
      </c>
      <c r="AC602" t="s">
        <v>1407</v>
      </c>
    </row>
    <row r="603" spans="1:29" x14ac:dyDescent="0.25">
      <c r="H603" t="s">
        <v>1408</v>
      </c>
    </row>
    <row r="604" spans="1:29" x14ac:dyDescent="0.25">
      <c r="A604">
        <v>299</v>
      </c>
      <c r="B604">
        <v>10526</v>
      </c>
      <c r="C604" t="s">
        <v>285</v>
      </c>
      <c r="D604" t="s">
        <v>65</v>
      </c>
      <c r="E604" t="s">
        <v>1409</v>
      </c>
      <c r="F604" t="s">
        <v>1410</v>
      </c>
      <c r="G604" t="str">
        <f>"201511023545"</f>
        <v>201511023545</v>
      </c>
      <c r="H604" t="s">
        <v>503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30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67</v>
      </c>
      <c r="W604">
        <v>469</v>
      </c>
      <c r="X604">
        <v>0</v>
      </c>
      <c r="Z604">
        <v>0</v>
      </c>
      <c r="AA604">
        <v>0</v>
      </c>
      <c r="AB604">
        <v>0</v>
      </c>
      <c r="AC604" t="s">
        <v>1411</v>
      </c>
    </row>
    <row r="605" spans="1:29" x14ac:dyDescent="0.25">
      <c r="H605" t="s">
        <v>1412</v>
      </c>
    </row>
    <row r="606" spans="1:29" x14ac:dyDescent="0.25">
      <c r="A606">
        <v>300</v>
      </c>
      <c r="B606">
        <v>8057</v>
      </c>
      <c r="C606" t="s">
        <v>1413</v>
      </c>
      <c r="D606" t="s">
        <v>164</v>
      </c>
      <c r="E606" t="s">
        <v>27</v>
      </c>
      <c r="F606" t="s">
        <v>1414</v>
      </c>
      <c r="G606" t="str">
        <f>"201511030116"</f>
        <v>201511030116</v>
      </c>
      <c r="H606" t="s">
        <v>1415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84</v>
      </c>
      <c r="W606">
        <v>588</v>
      </c>
      <c r="X606">
        <v>0</v>
      </c>
      <c r="Z606">
        <v>0</v>
      </c>
      <c r="AA606">
        <v>0</v>
      </c>
      <c r="AB606">
        <v>0</v>
      </c>
      <c r="AC606" t="s">
        <v>1416</v>
      </c>
    </row>
    <row r="607" spans="1:29" x14ac:dyDescent="0.25">
      <c r="H607" t="s">
        <v>1417</v>
      </c>
    </row>
    <row r="608" spans="1:29" x14ac:dyDescent="0.25">
      <c r="A608">
        <v>301</v>
      </c>
      <c r="B608">
        <v>7781</v>
      </c>
      <c r="C608" t="s">
        <v>1418</v>
      </c>
      <c r="D608" t="s">
        <v>48</v>
      </c>
      <c r="E608" t="s">
        <v>27</v>
      </c>
      <c r="F608" t="s">
        <v>1419</v>
      </c>
      <c r="G608" t="str">
        <f>"201511004423"</f>
        <v>201511004423</v>
      </c>
      <c r="H608" t="s">
        <v>1420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30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46</v>
      </c>
      <c r="W608">
        <v>322</v>
      </c>
      <c r="X608">
        <v>0</v>
      </c>
      <c r="Z608">
        <v>0</v>
      </c>
      <c r="AA608">
        <v>0</v>
      </c>
      <c r="AB608">
        <v>0</v>
      </c>
      <c r="AC608" t="s">
        <v>1421</v>
      </c>
    </row>
    <row r="609" spans="1:29" x14ac:dyDescent="0.25">
      <c r="H609" t="s">
        <v>1422</v>
      </c>
    </row>
    <row r="610" spans="1:29" x14ac:dyDescent="0.25">
      <c r="A610">
        <v>302</v>
      </c>
      <c r="B610">
        <v>9173</v>
      </c>
      <c r="C610" t="s">
        <v>1423</v>
      </c>
      <c r="D610" t="s">
        <v>379</v>
      </c>
      <c r="E610" t="s">
        <v>1424</v>
      </c>
      <c r="F610" t="s">
        <v>1425</v>
      </c>
      <c r="G610" t="str">
        <f>"201402010196"</f>
        <v>201402010196</v>
      </c>
      <c r="H610" t="s">
        <v>1426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48</v>
      </c>
      <c r="W610">
        <v>336</v>
      </c>
      <c r="X610">
        <v>0</v>
      </c>
      <c r="Z610">
        <v>0</v>
      </c>
      <c r="AA610">
        <v>0</v>
      </c>
      <c r="AB610">
        <v>0</v>
      </c>
      <c r="AC610" t="s">
        <v>1427</v>
      </c>
    </row>
    <row r="611" spans="1:29" x14ac:dyDescent="0.25">
      <c r="H611" t="s">
        <v>1428</v>
      </c>
    </row>
    <row r="612" spans="1:29" x14ac:dyDescent="0.25">
      <c r="A612">
        <v>303</v>
      </c>
      <c r="B612">
        <v>9314</v>
      </c>
      <c r="C612" t="s">
        <v>1429</v>
      </c>
      <c r="D612" t="s">
        <v>82</v>
      </c>
      <c r="E612" t="s">
        <v>49</v>
      </c>
      <c r="F612" t="s">
        <v>1430</v>
      </c>
      <c r="G612" t="str">
        <f>"201410012481"</f>
        <v>201410012481</v>
      </c>
      <c r="H612" t="s">
        <v>1431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50</v>
      </c>
      <c r="W612">
        <v>350</v>
      </c>
      <c r="X612">
        <v>0</v>
      </c>
      <c r="Z612">
        <v>0</v>
      </c>
      <c r="AA612">
        <v>0</v>
      </c>
      <c r="AB612">
        <v>0</v>
      </c>
      <c r="AC612" t="s">
        <v>1432</v>
      </c>
    </row>
    <row r="613" spans="1:29" x14ac:dyDescent="0.25">
      <c r="H613" t="s">
        <v>1433</v>
      </c>
    </row>
    <row r="614" spans="1:29" x14ac:dyDescent="0.25">
      <c r="A614">
        <v>304</v>
      </c>
      <c r="B614">
        <v>2903</v>
      </c>
      <c r="C614" t="s">
        <v>1434</v>
      </c>
      <c r="D614" t="s">
        <v>124</v>
      </c>
      <c r="E614" t="s">
        <v>1435</v>
      </c>
      <c r="F614" t="s">
        <v>1436</v>
      </c>
      <c r="G614" t="str">
        <f>"201511028895"</f>
        <v>201511028895</v>
      </c>
      <c r="H614" t="s">
        <v>1437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54</v>
      </c>
      <c r="W614">
        <v>378</v>
      </c>
      <c r="X614">
        <v>0</v>
      </c>
      <c r="Z614">
        <v>0</v>
      </c>
      <c r="AA614">
        <v>0</v>
      </c>
      <c r="AB614">
        <v>0</v>
      </c>
      <c r="AC614" t="s">
        <v>1438</v>
      </c>
    </row>
    <row r="615" spans="1:29" x14ac:dyDescent="0.25">
      <c r="H615" t="s">
        <v>1439</v>
      </c>
    </row>
    <row r="616" spans="1:29" x14ac:dyDescent="0.25">
      <c r="A616">
        <v>305</v>
      </c>
      <c r="B616">
        <v>8692</v>
      </c>
      <c r="C616" t="s">
        <v>1440</v>
      </c>
      <c r="D616" t="s">
        <v>44</v>
      </c>
      <c r="E616" t="s">
        <v>49</v>
      </c>
      <c r="F616" t="s">
        <v>1441</v>
      </c>
      <c r="G616" t="str">
        <f>"201511033135"</f>
        <v>201511033135</v>
      </c>
      <c r="H616" t="s">
        <v>171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50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60</v>
      </c>
      <c r="W616">
        <v>420</v>
      </c>
      <c r="X616">
        <v>0</v>
      </c>
      <c r="Z616">
        <v>0</v>
      </c>
      <c r="AA616">
        <v>0</v>
      </c>
      <c r="AB616">
        <v>0</v>
      </c>
      <c r="AC616" t="s">
        <v>1442</v>
      </c>
    </row>
    <row r="617" spans="1:29" x14ac:dyDescent="0.25">
      <c r="H617" t="s">
        <v>1443</v>
      </c>
    </row>
    <row r="618" spans="1:29" x14ac:dyDescent="0.25">
      <c r="A618">
        <v>306</v>
      </c>
      <c r="B618">
        <v>1988</v>
      </c>
      <c r="C618" t="s">
        <v>1444</v>
      </c>
      <c r="D618" t="s">
        <v>1445</v>
      </c>
      <c r="E618" t="s">
        <v>88</v>
      </c>
      <c r="F618" t="s">
        <v>1446</v>
      </c>
      <c r="G618" t="str">
        <f>"201511025599"</f>
        <v>201511025599</v>
      </c>
      <c r="H618" t="s">
        <v>61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70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52</v>
      </c>
      <c r="W618">
        <v>364</v>
      </c>
      <c r="X618">
        <v>0</v>
      </c>
      <c r="Z618">
        <v>0</v>
      </c>
      <c r="AA618">
        <v>0</v>
      </c>
      <c r="AB618">
        <v>0</v>
      </c>
      <c r="AC618" t="s">
        <v>1447</v>
      </c>
    </row>
    <row r="619" spans="1:29" x14ac:dyDescent="0.25">
      <c r="H619" t="s">
        <v>1448</v>
      </c>
    </row>
    <row r="620" spans="1:29" x14ac:dyDescent="0.25">
      <c r="A620">
        <v>307</v>
      </c>
      <c r="B620">
        <v>8827</v>
      </c>
      <c r="C620" t="s">
        <v>1449</v>
      </c>
      <c r="D620" t="s">
        <v>93</v>
      </c>
      <c r="E620" t="s">
        <v>94</v>
      </c>
      <c r="F620" t="s">
        <v>1450</v>
      </c>
      <c r="G620" t="str">
        <f>"201511023753"</f>
        <v>201511023753</v>
      </c>
      <c r="H620" t="s">
        <v>1451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30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48</v>
      </c>
      <c r="W620">
        <v>336</v>
      </c>
      <c r="X620">
        <v>0</v>
      </c>
      <c r="Z620">
        <v>0</v>
      </c>
      <c r="AA620">
        <v>0</v>
      </c>
      <c r="AB620">
        <v>0</v>
      </c>
      <c r="AC620" t="s">
        <v>1452</v>
      </c>
    </row>
    <row r="621" spans="1:29" x14ac:dyDescent="0.25">
      <c r="H621" t="s">
        <v>1453</v>
      </c>
    </row>
    <row r="622" spans="1:29" x14ac:dyDescent="0.25">
      <c r="A622">
        <v>308</v>
      </c>
      <c r="B622">
        <v>4163</v>
      </c>
      <c r="C622" t="s">
        <v>1454</v>
      </c>
      <c r="D622" t="s">
        <v>379</v>
      </c>
      <c r="E622" t="s">
        <v>15</v>
      </c>
      <c r="F622" t="s">
        <v>1455</v>
      </c>
      <c r="G622" t="str">
        <f>"00092546"</f>
        <v>00092546</v>
      </c>
      <c r="H622" t="s">
        <v>1025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30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64</v>
      </c>
      <c r="W622">
        <v>448</v>
      </c>
      <c r="X622">
        <v>0</v>
      </c>
      <c r="Z622">
        <v>0</v>
      </c>
      <c r="AA622">
        <v>3</v>
      </c>
      <c r="AB622">
        <v>60</v>
      </c>
      <c r="AC622" t="s">
        <v>1456</v>
      </c>
    </row>
    <row r="623" spans="1:29" x14ac:dyDescent="0.25">
      <c r="H623" t="s">
        <v>1457</v>
      </c>
    </row>
    <row r="624" spans="1:29" x14ac:dyDescent="0.25">
      <c r="A624">
        <v>309</v>
      </c>
      <c r="B624">
        <v>15998</v>
      </c>
      <c r="C624" t="s">
        <v>1458</v>
      </c>
      <c r="D624" t="s">
        <v>1459</v>
      </c>
      <c r="E624" t="s">
        <v>100</v>
      </c>
      <c r="F624" t="s">
        <v>1460</v>
      </c>
      <c r="G624" t="str">
        <f>"201401001987"</f>
        <v>201401001987</v>
      </c>
      <c r="H624" t="s">
        <v>213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30</v>
      </c>
      <c r="O624">
        <v>0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58</v>
      </c>
      <c r="W624">
        <v>406</v>
      </c>
      <c r="X624">
        <v>0</v>
      </c>
      <c r="Z624">
        <v>0</v>
      </c>
      <c r="AA624">
        <v>0</v>
      </c>
      <c r="AB624">
        <v>0</v>
      </c>
      <c r="AC624" t="s">
        <v>1461</v>
      </c>
    </row>
    <row r="625" spans="1:29" x14ac:dyDescent="0.25">
      <c r="H625" t="s">
        <v>1462</v>
      </c>
    </row>
    <row r="626" spans="1:29" x14ac:dyDescent="0.25">
      <c r="A626">
        <v>310</v>
      </c>
      <c r="B626">
        <v>9335</v>
      </c>
      <c r="C626" t="s">
        <v>1346</v>
      </c>
      <c r="D626" t="s">
        <v>71</v>
      </c>
      <c r="E626" t="s">
        <v>82</v>
      </c>
      <c r="F626" t="s">
        <v>1463</v>
      </c>
      <c r="G626" t="str">
        <f>"201511032444"</f>
        <v>201511032444</v>
      </c>
      <c r="H626" t="s">
        <v>768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68</v>
      </c>
      <c r="W626">
        <v>476</v>
      </c>
      <c r="X626">
        <v>0</v>
      </c>
      <c r="Z626">
        <v>0</v>
      </c>
      <c r="AA626">
        <v>0</v>
      </c>
      <c r="AB626">
        <v>0</v>
      </c>
      <c r="AC626" t="s">
        <v>1464</v>
      </c>
    </row>
    <row r="627" spans="1:29" x14ac:dyDescent="0.25">
      <c r="H627" t="s">
        <v>1465</v>
      </c>
    </row>
    <row r="628" spans="1:29" x14ac:dyDescent="0.25">
      <c r="A628">
        <v>311</v>
      </c>
      <c r="B628">
        <v>5706</v>
      </c>
      <c r="C628" t="s">
        <v>1466</v>
      </c>
      <c r="D628" t="s">
        <v>320</v>
      </c>
      <c r="E628" t="s">
        <v>135</v>
      </c>
      <c r="F628" t="s">
        <v>1467</v>
      </c>
      <c r="G628" t="str">
        <f>"201510001899"</f>
        <v>201510001899</v>
      </c>
      <c r="H628" t="s">
        <v>1468</v>
      </c>
      <c r="I628">
        <v>0</v>
      </c>
      <c r="J628">
        <v>0</v>
      </c>
      <c r="K628">
        <v>0</v>
      </c>
      <c r="L628">
        <v>200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47</v>
      </c>
      <c r="W628">
        <v>329</v>
      </c>
      <c r="X628">
        <v>0</v>
      </c>
      <c r="Z628">
        <v>0</v>
      </c>
      <c r="AA628">
        <v>0</v>
      </c>
      <c r="AB628">
        <v>0</v>
      </c>
      <c r="AC628" t="s">
        <v>1469</v>
      </c>
    </row>
    <row r="629" spans="1:29" x14ac:dyDescent="0.25">
      <c r="H629" t="s">
        <v>1470</v>
      </c>
    </row>
    <row r="630" spans="1:29" x14ac:dyDescent="0.25">
      <c r="A630">
        <v>312</v>
      </c>
      <c r="B630">
        <v>3511</v>
      </c>
      <c r="C630" t="s">
        <v>1471</v>
      </c>
      <c r="D630" t="s">
        <v>100</v>
      </c>
      <c r="E630" t="s">
        <v>34</v>
      </c>
      <c r="F630" t="s">
        <v>1472</v>
      </c>
      <c r="G630" t="str">
        <f>"201511037082"</f>
        <v>201511037082</v>
      </c>
      <c r="H630" t="s">
        <v>400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59</v>
      </c>
      <c r="W630">
        <v>413</v>
      </c>
      <c r="X630">
        <v>0</v>
      </c>
      <c r="Z630">
        <v>0</v>
      </c>
      <c r="AA630">
        <v>3</v>
      </c>
      <c r="AB630">
        <v>60</v>
      </c>
      <c r="AC630" t="s">
        <v>1473</v>
      </c>
    </row>
    <row r="631" spans="1:29" x14ac:dyDescent="0.25">
      <c r="H631" t="s">
        <v>1474</v>
      </c>
    </row>
    <row r="632" spans="1:29" x14ac:dyDescent="0.25">
      <c r="A632">
        <v>313</v>
      </c>
      <c r="B632">
        <v>8134</v>
      </c>
      <c r="C632" t="s">
        <v>1475</v>
      </c>
      <c r="D632" t="s">
        <v>748</v>
      </c>
      <c r="E632" t="s">
        <v>1001</v>
      </c>
      <c r="F632" t="s">
        <v>1476</v>
      </c>
      <c r="G632" t="str">
        <f>"201511028660"</f>
        <v>201511028660</v>
      </c>
      <c r="H632" t="s">
        <v>201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54</v>
      </c>
      <c r="W632">
        <v>378</v>
      </c>
      <c r="X632">
        <v>0</v>
      </c>
      <c r="Z632">
        <v>0</v>
      </c>
      <c r="AA632">
        <v>0</v>
      </c>
      <c r="AB632">
        <v>0</v>
      </c>
      <c r="AC632" t="s">
        <v>1477</v>
      </c>
    </row>
    <row r="633" spans="1:29" x14ac:dyDescent="0.25">
      <c r="H633" t="s">
        <v>1478</v>
      </c>
    </row>
    <row r="634" spans="1:29" x14ac:dyDescent="0.25">
      <c r="A634">
        <v>314</v>
      </c>
      <c r="B634">
        <v>13719</v>
      </c>
      <c r="C634" t="s">
        <v>1479</v>
      </c>
      <c r="D634" t="s">
        <v>303</v>
      </c>
      <c r="E634" t="s">
        <v>135</v>
      </c>
      <c r="F634" t="s">
        <v>1480</v>
      </c>
      <c r="G634" t="str">
        <f>"00021694"</f>
        <v>00021694</v>
      </c>
      <c r="H634" t="s">
        <v>535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30</v>
      </c>
      <c r="O634">
        <v>0</v>
      </c>
      <c r="P634">
        <v>0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54</v>
      </c>
      <c r="W634">
        <v>378</v>
      </c>
      <c r="X634">
        <v>0</v>
      </c>
      <c r="Z634">
        <v>0</v>
      </c>
      <c r="AA634">
        <v>0</v>
      </c>
      <c r="AB634">
        <v>0</v>
      </c>
      <c r="AC634" t="s">
        <v>1481</v>
      </c>
    </row>
    <row r="635" spans="1:29" x14ac:dyDescent="0.25">
      <c r="H635" t="s">
        <v>1482</v>
      </c>
    </row>
    <row r="636" spans="1:29" x14ac:dyDescent="0.25">
      <c r="A636">
        <v>315</v>
      </c>
      <c r="B636">
        <v>10676</v>
      </c>
      <c r="C636" t="s">
        <v>1483</v>
      </c>
      <c r="D636" t="s">
        <v>1214</v>
      </c>
      <c r="E636" t="s">
        <v>1409</v>
      </c>
      <c r="F636" t="s">
        <v>1484</v>
      </c>
      <c r="G636" t="str">
        <f>"201412001223"</f>
        <v>201412001223</v>
      </c>
      <c r="H636" t="s">
        <v>1451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30</v>
      </c>
      <c r="O636">
        <v>0</v>
      </c>
      <c r="P636">
        <v>0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46</v>
      </c>
      <c r="W636">
        <v>322</v>
      </c>
      <c r="X636">
        <v>0</v>
      </c>
      <c r="Z636">
        <v>0</v>
      </c>
      <c r="AA636">
        <v>0</v>
      </c>
      <c r="AB636">
        <v>0</v>
      </c>
      <c r="AC636" t="s">
        <v>1485</v>
      </c>
    </row>
    <row r="637" spans="1:29" x14ac:dyDescent="0.25">
      <c r="H637" t="s">
        <v>1486</v>
      </c>
    </row>
    <row r="638" spans="1:29" x14ac:dyDescent="0.25">
      <c r="A638">
        <v>316</v>
      </c>
      <c r="B638">
        <v>1291</v>
      </c>
      <c r="C638" t="s">
        <v>1487</v>
      </c>
      <c r="D638" t="s">
        <v>928</v>
      </c>
      <c r="E638" t="s">
        <v>250</v>
      </c>
      <c r="F638" t="s">
        <v>1488</v>
      </c>
      <c r="G638" t="str">
        <f>"201511014618"</f>
        <v>201511014618</v>
      </c>
      <c r="H638" t="s">
        <v>440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30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63</v>
      </c>
      <c r="W638">
        <v>441</v>
      </c>
      <c r="X638">
        <v>0</v>
      </c>
      <c r="Z638">
        <v>0</v>
      </c>
      <c r="AA638">
        <v>0</v>
      </c>
      <c r="AB638">
        <v>0</v>
      </c>
      <c r="AC638" t="s">
        <v>1489</v>
      </c>
    </row>
    <row r="639" spans="1:29" x14ac:dyDescent="0.25">
      <c r="H639" t="s">
        <v>122</v>
      </c>
    </row>
    <row r="640" spans="1:29" x14ac:dyDescent="0.25">
      <c r="A640">
        <v>317</v>
      </c>
      <c r="B640">
        <v>2891</v>
      </c>
      <c r="C640" t="s">
        <v>1490</v>
      </c>
      <c r="D640" t="s">
        <v>532</v>
      </c>
      <c r="E640" t="s">
        <v>135</v>
      </c>
      <c r="F640" t="s">
        <v>1491</v>
      </c>
      <c r="G640" t="str">
        <f>"201511004400"</f>
        <v>201511004400</v>
      </c>
      <c r="H640" t="s">
        <v>1192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70</v>
      </c>
      <c r="O640">
        <v>0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  <c r="V640">
        <v>64</v>
      </c>
      <c r="W640">
        <v>448</v>
      </c>
      <c r="X640">
        <v>0</v>
      </c>
      <c r="Z640">
        <v>0</v>
      </c>
      <c r="AA640">
        <v>0</v>
      </c>
      <c r="AB640">
        <v>0</v>
      </c>
      <c r="AC640" t="s">
        <v>1492</v>
      </c>
    </row>
    <row r="641" spans="1:29" x14ac:dyDescent="0.25">
      <c r="H641" t="s">
        <v>1493</v>
      </c>
    </row>
    <row r="642" spans="1:29" x14ac:dyDescent="0.25">
      <c r="A642">
        <v>318</v>
      </c>
      <c r="B642">
        <v>5202</v>
      </c>
      <c r="C642" t="s">
        <v>1494</v>
      </c>
      <c r="D642" t="s">
        <v>124</v>
      </c>
      <c r="E642" t="s">
        <v>34</v>
      </c>
      <c r="F642" t="s">
        <v>1495</v>
      </c>
      <c r="G642" t="str">
        <f>"201511024483"</f>
        <v>201511024483</v>
      </c>
      <c r="H642" t="s">
        <v>213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30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U642">
        <v>0</v>
      </c>
      <c r="V642">
        <v>56</v>
      </c>
      <c r="W642">
        <v>392</v>
      </c>
      <c r="X642">
        <v>0</v>
      </c>
      <c r="Z642">
        <v>0</v>
      </c>
      <c r="AA642">
        <v>0</v>
      </c>
      <c r="AB642">
        <v>0</v>
      </c>
      <c r="AC642" t="s">
        <v>1496</v>
      </c>
    </row>
    <row r="643" spans="1:29" x14ac:dyDescent="0.25">
      <c r="H643" t="s">
        <v>1497</v>
      </c>
    </row>
    <row r="644" spans="1:29" x14ac:dyDescent="0.25">
      <c r="A644">
        <v>319</v>
      </c>
      <c r="B644">
        <v>14851</v>
      </c>
      <c r="C644" t="s">
        <v>1498</v>
      </c>
      <c r="D644" t="s">
        <v>1499</v>
      </c>
      <c r="E644" t="s">
        <v>1257</v>
      </c>
      <c r="F644" t="s">
        <v>1500</v>
      </c>
      <c r="G644" t="str">
        <f>"201511042854"</f>
        <v>201511042854</v>
      </c>
      <c r="H644" t="s">
        <v>1501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30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64</v>
      </c>
      <c r="W644">
        <v>448</v>
      </c>
      <c r="X644">
        <v>0</v>
      </c>
      <c r="Z644">
        <v>0</v>
      </c>
      <c r="AA644">
        <v>0</v>
      </c>
      <c r="AB644">
        <v>0</v>
      </c>
      <c r="AC644" t="s">
        <v>1502</v>
      </c>
    </row>
    <row r="645" spans="1:29" x14ac:dyDescent="0.25">
      <c r="H645" t="s">
        <v>1503</v>
      </c>
    </row>
    <row r="646" spans="1:29" x14ac:dyDescent="0.25">
      <c r="A646">
        <v>320</v>
      </c>
      <c r="B646">
        <v>8293</v>
      </c>
      <c r="C646" t="s">
        <v>1504</v>
      </c>
      <c r="D646" t="s">
        <v>211</v>
      </c>
      <c r="E646" t="s">
        <v>149</v>
      </c>
      <c r="F646" t="s">
        <v>1505</v>
      </c>
      <c r="G646" t="str">
        <f>"201511031472"</f>
        <v>201511031472</v>
      </c>
      <c r="H646" t="s">
        <v>1506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U646">
        <v>0</v>
      </c>
      <c r="V646">
        <v>45</v>
      </c>
      <c r="W646">
        <v>315</v>
      </c>
      <c r="X646">
        <v>0</v>
      </c>
      <c r="Z646">
        <v>0</v>
      </c>
      <c r="AA646">
        <v>0</v>
      </c>
      <c r="AB646">
        <v>0</v>
      </c>
      <c r="AC646" t="s">
        <v>1507</v>
      </c>
    </row>
    <row r="647" spans="1:29" x14ac:dyDescent="0.25">
      <c r="H647" t="s">
        <v>1508</v>
      </c>
    </row>
    <row r="648" spans="1:29" x14ac:dyDescent="0.25">
      <c r="A648">
        <v>321</v>
      </c>
      <c r="B648">
        <v>8935</v>
      </c>
      <c r="C648" t="s">
        <v>1509</v>
      </c>
      <c r="D648" t="s">
        <v>486</v>
      </c>
      <c r="E648" t="s">
        <v>49</v>
      </c>
      <c r="F648" t="s">
        <v>1510</v>
      </c>
      <c r="G648" t="str">
        <f>"201511032733"</f>
        <v>201511032733</v>
      </c>
      <c r="H648" t="s">
        <v>177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30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  <c r="V648">
        <v>56</v>
      </c>
      <c r="W648">
        <v>392</v>
      </c>
      <c r="X648">
        <v>0</v>
      </c>
      <c r="Z648">
        <v>0</v>
      </c>
      <c r="AA648">
        <v>0</v>
      </c>
      <c r="AB648">
        <v>0</v>
      </c>
      <c r="AC648" t="s">
        <v>1511</v>
      </c>
    </row>
    <row r="649" spans="1:29" x14ac:dyDescent="0.25">
      <c r="H649" t="s">
        <v>1512</v>
      </c>
    </row>
    <row r="650" spans="1:29" x14ac:dyDescent="0.25">
      <c r="A650">
        <v>322</v>
      </c>
      <c r="B650">
        <v>12288</v>
      </c>
      <c r="C650" t="s">
        <v>1513</v>
      </c>
      <c r="D650" t="s">
        <v>1514</v>
      </c>
      <c r="E650" t="s">
        <v>303</v>
      </c>
      <c r="F650" t="s">
        <v>1515</v>
      </c>
      <c r="G650" t="str">
        <f>"00084571"</f>
        <v>00084571</v>
      </c>
      <c r="H650" t="s">
        <v>1420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46</v>
      </c>
      <c r="W650">
        <v>322</v>
      </c>
      <c r="X650">
        <v>0</v>
      </c>
      <c r="Z650">
        <v>0</v>
      </c>
      <c r="AA650">
        <v>0</v>
      </c>
      <c r="AB650">
        <v>0</v>
      </c>
      <c r="AC650" t="s">
        <v>1516</v>
      </c>
    </row>
    <row r="651" spans="1:29" x14ac:dyDescent="0.25">
      <c r="H651" t="s">
        <v>1517</v>
      </c>
    </row>
    <row r="652" spans="1:29" x14ac:dyDescent="0.25">
      <c r="A652">
        <v>323</v>
      </c>
      <c r="B652">
        <v>8677</v>
      </c>
      <c r="C652" t="s">
        <v>1518</v>
      </c>
      <c r="D652" t="s">
        <v>507</v>
      </c>
      <c r="E652" t="s">
        <v>1185</v>
      </c>
      <c r="F652" t="s">
        <v>1519</v>
      </c>
      <c r="G652" t="str">
        <f>"201511014203"</f>
        <v>201511014203</v>
      </c>
      <c r="H652" t="s">
        <v>171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70</v>
      </c>
      <c r="O652">
        <v>0</v>
      </c>
      <c r="P652">
        <v>0</v>
      </c>
      <c r="Q652">
        <v>0</v>
      </c>
      <c r="R652">
        <v>0</v>
      </c>
      <c r="S652">
        <v>0</v>
      </c>
      <c r="T652">
        <v>0</v>
      </c>
      <c r="U652">
        <v>0</v>
      </c>
      <c r="V652">
        <v>53</v>
      </c>
      <c r="W652">
        <v>371</v>
      </c>
      <c r="X652">
        <v>0</v>
      </c>
      <c r="Z652">
        <v>0</v>
      </c>
      <c r="AA652">
        <v>0</v>
      </c>
      <c r="AB652">
        <v>0</v>
      </c>
      <c r="AC652" t="s">
        <v>1520</v>
      </c>
    </row>
    <row r="653" spans="1:29" x14ac:dyDescent="0.25">
      <c r="H653" t="s">
        <v>1521</v>
      </c>
    </row>
    <row r="654" spans="1:29" x14ac:dyDescent="0.25">
      <c r="A654">
        <v>324</v>
      </c>
      <c r="B654">
        <v>12982</v>
      </c>
      <c r="C654" t="s">
        <v>1522</v>
      </c>
      <c r="D654" t="s">
        <v>1523</v>
      </c>
      <c r="E654" t="s">
        <v>335</v>
      </c>
      <c r="F654" t="s">
        <v>1524</v>
      </c>
      <c r="G654" t="str">
        <f>"201407000294"</f>
        <v>201407000294</v>
      </c>
      <c r="H654">
        <v>847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30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51</v>
      </c>
      <c r="W654">
        <v>357</v>
      </c>
      <c r="X654">
        <v>0</v>
      </c>
      <c r="Z654">
        <v>0</v>
      </c>
      <c r="AA654">
        <v>0</v>
      </c>
      <c r="AB654">
        <v>0</v>
      </c>
      <c r="AC654">
        <v>1234</v>
      </c>
    </row>
    <row r="655" spans="1:29" x14ac:dyDescent="0.25">
      <c r="H655" t="s">
        <v>1525</v>
      </c>
    </row>
    <row r="656" spans="1:29" x14ac:dyDescent="0.25">
      <c r="A656">
        <v>325</v>
      </c>
      <c r="B656">
        <v>7966</v>
      </c>
      <c r="C656" t="s">
        <v>1120</v>
      </c>
      <c r="D656" t="s">
        <v>1526</v>
      </c>
      <c r="E656" t="s">
        <v>303</v>
      </c>
      <c r="F656" t="s">
        <v>1527</v>
      </c>
      <c r="G656" t="str">
        <f>"201511013165"</f>
        <v>201511013165</v>
      </c>
      <c r="H656" t="s">
        <v>977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70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30</v>
      </c>
      <c r="U656">
        <v>0</v>
      </c>
      <c r="V656">
        <v>58</v>
      </c>
      <c r="W656">
        <v>406</v>
      </c>
      <c r="X656">
        <v>0</v>
      </c>
      <c r="Z656">
        <v>0</v>
      </c>
      <c r="AA656">
        <v>0</v>
      </c>
      <c r="AB656">
        <v>0</v>
      </c>
      <c r="AC656" t="s">
        <v>1528</v>
      </c>
    </row>
    <row r="657" spans="1:29" x14ac:dyDescent="0.25">
      <c r="H657" t="s">
        <v>1529</v>
      </c>
    </row>
    <row r="658" spans="1:29" x14ac:dyDescent="0.25">
      <c r="A658">
        <v>326</v>
      </c>
      <c r="B658">
        <v>8023</v>
      </c>
      <c r="C658" t="s">
        <v>1530</v>
      </c>
      <c r="D658" t="s">
        <v>124</v>
      </c>
      <c r="E658" t="s">
        <v>27</v>
      </c>
      <c r="F658" t="s">
        <v>1531</v>
      </c>
      <c r="G658" t="str">
        <f>"201511025279"</f>
        <v>201511025279</v>
      </c>
      <c r="H658" t="s">
        <v>201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30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47</v>
      </c>
      <c r="W658">
        <v>329</v>
      </c>
      <c r="X658">
        <v>0</v>
      </c>
      <c r="Z658">
        <v>0</v>
      </c>
      <c r="AA658">
        <v>0</v>
      </c>
      <c r="AB658">
        <v>0</v>
      </c>
      <c r="AC658" t="s">
        <v>1532</v>
      </c>
    </row>
    <row r="659" spans="1:29" x14ac:dyDescent="0.25">
      <c r="H659" t="s">
        <v>1533</v>
      </c>
    </row>
    <row r="660" spans="1:29" x14ac:dyDescent="0.25">
      <c r="A660">
        <v>327</v>
      </c>
      <c r="B660">
        <v>713</v>
      </c>
      <c r="C660" t="s">
        <v>1534</v>
      </c>
      <c r="D660" t="s">
        <v>1535</v>
      </c>
      <c r="E660" t="s">
        <v>27</v>
      </c>
      <c r="F660" t="s">
        <v>1536</v>
      </c>
      <c r="G660" t="str">
        <f>"201511036110"</f>
        <v>201511036110</v>
      </c>
      <c r="H660" t="s">
        <v>1537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30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52</v>
      </c>
      <c r="W660">
        <v>364</v>
      </c>
      <c r="X660">
        <v>0</v>
      </c>
      <c r="Z660">
        <v>0</v>
      </c>
      <c r="AA660">
        <v>0</v>
      </c>
      <c r="AB660">
        <v>0</v>
      </c>
      <c r="AC660" t="s">
        <v>1538</v>
      </c>
    </row>
    <row r="661" spans="1:29" x14ac:dyDescent="0.25">
      <c r="H661" t="s">
        <v>1539</v>
      </c>
    </row>
    <row r="662" spans="1:29" x14ac:dyDescent="0.25">
      <c r="A662">
        <v>328</v>
      </c>
      <c r="B662">
        <v>370</v>
      </c>
      <c r="C662" t="s">
        <v>1434</v>
      </c>
      <c r="D662" t="s">
        <v>1540</v>
      </c>
      <c r="E662" t="s">
        <v>27</v>
      </c>
      <c r="F662" t="s">
        <v>1541</v>
      </c>
      <c r="G662" t="str">
        <f>"201403000205"</f>
        <v>201403000205</v>
      </c>
      <c r="H662" t="s">
        <v>400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30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46</v>
      </c>
      <c r="W662">
        <v>322</v>
      </c>
      <c r="X662">
        <v>0</v>
      </c>
      <c r="Z662">
        <v>0</v>
      </c>
      <c r="AA662">
        <v>5</v>
      </c>
      <c r="AB662">
        <v>100</v>
      </c>
      <c r="AC662" t="s">
        <v>1542</v>
      </c>
    </row>
    <row r="663" spans="1:29" x14ac:dyDescent="0.25">
      <c r="H663" t="s">
        <v>1543</v>
      </c>
    </row>
    <row r="664" spans="1:29" x14ac:dyDescent="0.25">
      <c r="A664">
        <v>329</v>
      </c>
      <c r="B664">
        <v>16082</v>
      </c>
      <c r="C664" t="s">
        <v>1544</v>
      </c>
      <c r="D664" t="s">
        <v>1545</v>
      </c>
      <c r="E664" t="s">
        <v>149</v>
      </c>
      <c r="F664" t="s">
        <v>1546</v>
      </c>
      <c r="G664" t="str">
        <f>"201511028532"</f>
        <v>201511028532</v>
      </c>
      <c r="H664" t="s">
        <v>865</v>
      </c>
      <c r="I664">
        <v>0</v>
      </c>
      <c r="J664">
        <v>0</v>
      </c>
      <c r="K664">
        <v>0</v>
      </c>
      <c r="L664">
        <v>200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41</v>
      </c>
      <c r="W664">
        <v>287</v>
      </c>
      <c r="X664">
        <v>0</v>
      </c>
      <c r="Z664">
        <v>0</v>
      </c>
      <c r="AA664">
        <v>0</v>
      </c>
      <c r="AB664">
        <v>0</v>
      </c>
      <c r="AC664" t="s">
        <v>1547</v>
      </c>
    </row>
    <row r="665" spans="1:29" x14ac:dyDescent="0.25">
      <c r="H665" t="s">
        <v>1548</v>
      </c>
    </row>
    <row r="666" spans="1:29" x14ac:dyDescent="0.25">
      <c r="A666">
        <v>330</v>
      </c>
      <c r="B666">
        <v>3682</v>
      </c>
      <c r="C666" t="s">
        <v>1549</v>
      </c>
      <c r="D666" t="s">
        <v>175</v>
      </c>
      <c r="E666" t="s">
        <v>375</v>
      </c>
      <c r="F666" t="s">
        <v>1550</v>
      </c>
      <c r="G666" t="str">
        <f>"201511010747"</f>
        <v>201511010747</v>
      </c>
      <c r="H666" t="s">
        <v>628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U666">
        <v>0</v>
      </c>
      <c r="V666">
        <v>53</v>
      </c>
      <c r="W666">
        <v>371</v>
      </c>
      <c r="X666">
        <v>0</v>
      </c>
      <c r="Z666">
        <v>0</v>
      </c>
      <c r="AA666">
        <v>0</v>
      </c>
      <c r="AB666">
        <v>0</v>
      </c>
      <c r="AC666" t="s">
        <v>1551</v>
      </c>
    </row>
    <row r="667" spans="1:29" x14ac:dyDescent="0.25">
      <c r="H667" t="s">
        <v>1552</v>
      </c>
    </row>
    <row r="668" spans="1:29" x14ac:dyDescent="0.25">
      <c r="A668">
        <v>331</v>
      </c>
      <c r="B668">
        <v>15414</v>
      </c>
      <c r="C668" t="s">
        <v>1553</v>
      </c>
      <c r="D668" t="s">
        <v>82</v>
      </c>
      <c r="E668" t="s">
        <v>135</v>
      </c>
      <c r="F668" t="s">
        <v>1554</v>
      </c>
      <c r="G668" t="str">
        <f>"00156692"</f>
        <v>00156692</v>
      </c>
      <c r="H668" t="s">
        <v>650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U668">
        <v>0</v>
      </c>
      <c r="V668">
        <v>72</v>
      </c>
      <c r="W668">
        <v>504</v>
      </c>
      <c r="X668">
        <v>0</v>
      </c>
      <c r="Z668">
        <v>0</v>
      </c>
      <c r="AA668">
        <v>0</v>
      </c>
      <c r="AB668">
        <v>0</v>
      </c>
      <c r="AC668" t="s">
        <v>1555</v>
      </c>
    </row>
    <row r="669" spans="1:29" x14ac:dyDescent="0.25">
      <c r="H669" t="s">
        <v>1556</v>
      </c>
    </row>
    <row r="670" spans="1:29" x14ac:dyDescent="0.25">
      <c r="A670">
        <v>332</v>
      </c>
      <c r="B670">
        <v>1015</v>
      </c>
      <c r="C670" t="s">
        <v>1557</v>
      </c>
      <c r="D670" t="s">
        <v>82</v>
      </c>
      <c r="E670" t="s">
        <v>221</v>
      </c>
      <c r="F670" t="s">
        <v>1558</v>
      </c>
      <c r="G670" t="str">
        <f>"201511015668"</f>
        <v>201511015668</v>
      </c>
      <c r="H670">
        <v>836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30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51</v>
      </c>
      <c r="W670">
        <v>357</v>
      </c>
      <c r="X670">
        <v>0</v>
      </c>
      <c r="Z670">
        <v>0</v>
      </c>
      <c r="AA670">
        <v>0</v>
      </c>
      <c r="AB670">
        <v>0</v>
      </c>
      <c r="AC670">
        <v>1223</v>
      </c>
    </row>
    <row r="671" spans="1:29" x14ac:dyDescent="0.25">
      <c r="H671" t="s">
        <v>1559</v>
      </c>
    </row>
    <row r="672" spans="1:29" x14ac:dyDescent="0.25">
      <c r="A672">
        <v>333</v>
      </c>
      <c r="B672">
        <v>12679</v>
      </c>
      <c r="C672" t="s">
        <v>1560</v>
      </c>
      <c r="D672" t="s">
        <v>1499</v>
      </c>
      <c r="E672" t="s">
        <v>1561</v>
      </c>
      <c r="F672" t="s">
        <v>1562</v>
      </c>
      <c r="G672" t="str">
        <f>"201406010292"</f>
        <v>201406010292</v>
      </c>
      <c r="H672" t="s">
        <v>522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70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54</v>
      </c>
      <c r="W672">
        <v>378</v>
      </c>
      <c r="X672">
        <v>0</v>
      </c>
      <c r="Z672">
        <v>0</v>
      </c>
      <c r="AA672">
        <v>0</v>
      </c>
      <c r="AB672">
        <v>0</v>
      </c>
      <c r="AC672" t="s">
        <v>1563</v>
      </c>
    </row>
    <row r="673" spans="1:29" x14ac:dyDescent="0.25">
      <c r="H673" t="s">
        <v>1564</v>
      </c>
    </row>
    <row r="674" spans="1:29" x14ac:dyDescent="0.25">
      <c r="A674">
        <v>334</v>
      </c>
      <c r="B674">
        <v>691</v>
      </c>
      <c r="C674" t="s">
        <v>1565</v>
      </c>
      <c r="D674" t="s">
        <v>1566</v>
      </c>
      <c r="E674" t="s">
        <v>82</v>
      </c>
      <c r="F674" t="s">
        <v>1567</v>
      </c>
      <c r="G674" t="str">
        <f>"00494164"</f>
        <v>00494164</v>
      </c>
      <c r="H674">
        <v>803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70</v>
      </c>
      <c r="O674">
        <v>0</v>
      </c>
      <c r="P674">
        <v>0</v>
      </c>
      <c r="Q674">
        <v>50</v>
      </c>
      <c r="R674">
        <v>0</v>
      </c>
      <c r="S674">
        <v>0</v>
      </c>
      <c r="T674">
        <v>0</v>
      </c>
      <c r="U674">
        <v>0</v>
      </c>
      <c r="V674">
        <v>42</v>
      </c>
      <c r="W674">
        <v>294</v>
      </c>
      <c r="X674">
        <v>0</v>
      </c>
      <c r="Z674">
        <v>0</v>
      </c>
      <c r="AA674">
        <v>0</v>
      </c>
      <c r="AB674">
        <v>0</v>
      </c>
      <c r="AC674">
        <v>1217</v>
      </c>
    </row>
    <row r="675" spans="1:29" x14ac:dyDescent="0.25">
      <c r="H675" t="s">
        <v>1568</v>
      </c>
    </row>
    <row r="676" spans="1:29" x14ac:dyDescent="0.25">
      <c r="A676">
        <v>335</v>
      </c>
      <c r="B676">
        <v>2215</v>
      </c>
      <c r="C676" t="s">
        <v>1569</v>
      </c>
      <c r="D676" t="s">
        <v>164</v>
      </c>
      <c r="E676" t="s">
        <v>34</v>
      </c>
      <c r="F676" t="s">
        <v>1570</v>
      </c>
      <c r="G676" t="str">
        <f>"201511029398"</f>
        <v>201511029398</v>
      </c>
      <c r="H676" t="s">
        <v>213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30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52</v>
      </c>
      <c r="W676">
        <v>364</v>
      </c>
      <c r="X676">
        <v>0</v>
      </c>
      <c r="Z676">
        <v>0</v>
      </c>
      <c r="AA676">
        <v>0</v>
      </c>
      <c r="AB676">
        <v>0</v>
      </c>
      <c r="AC676" t="s">
        <v>1571</v>
      </c>
    </row>
    <row r="677" spans="1:29" x14ac:dyDescent="0.25">
      <c r="H677" t="s">
        <v>1572</v>
      </c>
    </row>
    <row r="678" spans="1:29" x14ac:dyDescent="0.25">
      <c r="A678">
        <v>336</v>
      </c>
      <c r="B678">
        <v>12213</v>
      </c>
      <c r="C678" t="s">
        <v>1573</v>
      </c>
      <c r="D678" t="s">
        <v>211</v>
      </c>
      <c r="E678" t="s">
        <v>27</v>
      </c>
      <c r="F678" t="s">
        <v>1574</v>
      </c>
      <c r="G678" t="str">
        <f>"201510004450"</f>
        <v>201510004450</v>
      </c>
      <c r="H678" t="s">
        <v>1575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30</v>
      </c>
      <c r="O678">
        <v>30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53</v>
      </c>
      <c r="W678">
        <v>371</v>
      </c>
      <c r="X678">
        <v>0</v>
      </c>
      <c r="Z678">
        <v>0</v>
      </c>
      <c r="AA678">
        <v>0</v>
      </c>
      <c r="AB678">
        <v>0</v>
      </c>
      <c r="AC678" t="s">
        <v>1576</v>
      </c>
    </row>
    <row r="679" spans="1:29" x14ac:dyDescent="0.25">
      <c r="H679" t="s">
        <v>1577</v>
      </c>
    </row>
    <row r="680" spans="1:29" x14ac:dyDescent="0.25">
      <c r="A680">
        <v>337</v>
      </c>
      <c r="B680">
        <v>13215</v>
      </c>
      <c r="C680" t="s">
        <v>1578</v>
      </c>
      <c r="D680" t="s">
        <v>65</v>
      </c>
      <c r="E680" t="s">
        <v>320</v>
      </c>
      <c r="F680" t="s">
        <v>1579</v>
      </c>
      <c r="G680" t="str">
        <f>"00473676"</f>
        <v>00473676</v>
      </c>
      <c r="H680" t="s">
        <v>682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50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46</v>
      </c>
      <c r="W680">
        <v>322</v>
      </c>
      <c r="X680">
        <v>0</v>
      </c>
      <c r="Z680">
        <v>0</v>
      </c>
      <c r="AA680">
        <v>0</v>
      </c>
      <c r="AB680">
        <v>0</v>
      </c>
      <c r="AC680" t="s">
        <v>1580</v>
      </c>
    </row>
    <row r="681" spans="1:29" x14ac:dyDescent="0.25">
      <c r="H681" t="s">
        <v>1581</v>
      </c>
    </row>
    <row r="682" spans="1:29" x14ac:dyDescent="0.25">
      <c r="A682">
        <v>338</v>
      </c>
      <c r="B682">
        <v>9424</v>
      </c>
      <c r="C682" t="s">
        <v>1582</v>
      </c>
      <c r="D682" t="s">
        <v>53</v>
      </c>
      <c r="E682" t="s">
        <v>88</v>
      </c>
      <c r="F682" t="s">
        <v>1583</v>
      </c>
      <c r="G682" t="str">
        <f>"201511035610"</f>
        <v>201511035610</v>
      </c>
      <c r="H682" t="s">
        <v>245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50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59</v>
      </c>
      <c r="W682">
        <v>413</v>
      </c>
      <c r="X682">
        <v>0</v>
      </c>
      <c r="Z682">
        <v>0</v>
      </c>
      <c r="AA682">
        <v>0</v>
      </c>
      <c r="AB682">
        <v>0</v>
      </c>
      <c r="AC682" t="s">
        <v>1584</v>
      </c>
    </row>
    <row r="683" spans="1:29" x14ac:dyDescent="0.25">
      <c r="H683" t="s">
        <v>1585</v>
      </c>
    </row>
    <row r="684" spans="1:29" x14ac:dyDescent="0.25">
      <c r="A684">
        <v>339</v>
      </c>
      <c r="B684">
        <v>5079</v>
      </c>
      <c r="C684" t="s">
        <v>1586</v>
      </c>
      <c r="D684" t="s">
        <v>1587</v>
      </c>
      <c r="E684" t="s">
        <v>27</v>
      </c>
      <c r="F684" t="s">
        <v>1588</v>
      </c>
      <c r="G684" t="str">
        <f>"201410009092"</f>
        <v>201410009092</v>
      </c>
      <c r="H684" t="s">
        <v>1589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39</v>
      </c>
      <c r="W684">
        <v>273</v>
      </c>
      <c r="X684">
        <v>0</v>
      </c>
      <c r="Z684">
        <v>0</v>
      </c>
      <c r="AA684">
        <v>12</v>
      </c>
      <c r="AB684">
        <v>240</v>
      </c>
      <c r="AC684" t="s">
        <v>1590</v>
      </c>
    </row>
    <row r="685" spans="1:29" x14ac:dyDescent="0.25">
      <c r="H685" t="s">
        <v>1591</v>
      </c>
    </row>
    <row r="686" spans="1:29" x14ac:dyDescent="0.25">
      <c r="A686">
        <v>340</v>
      </c>
      <c r="B686">
        <v>15437</v>
      </c>
      <c r="C686" t="s">
        <v>1592</v>
      </c>
      <c r="D686" t="s">
        <v>1593</v>
      </c>
      <c r="E686" t="s">
        <v>27</v>
      </c>
      <c r="F686" t="s">
        <v>1594</v>
      </c>
      <c r="G686" t="str">
        <f>"201510003963"</f>
        <v>201510003963</v>
      </c>
      <c r="H686" t="s">
        <v>1206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30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38</v>
      </c>
      <c r="W686">
        <v>266</v>
      </c>
      <c r="X686">
        <v>0</v>
      </c>
      <c r="Z686">
        <v>0</v>
      </c>
      <c r="AA686">
        <v>0</v>
      </c>
      <c r="AB686">
        <v>0</v>
      </c>
      <c r="AC686" t="s">
        <v>1595</v>
      </c>
    </row>
    <row r="687" spans="1:29" x14ac:dyDescent="0.25">
      <c r="H687" t="s">
        <v>1596</v>
      </c>
    </row>
    <row r="688" spans="1:29" x14ac:dyDescent="0.25">
      <c r="A688">
        <v>341</v>
      </c>
      <c r="B688">
        <v>8627</v>
      </c>
      <c r="C688" t="s">
        <v>1597</v>
      </c>
      <c r="D688" t="s">
        <v>1598</v>
      </c>
      <c r="E688" t="s">
        <v>129</v>
      </c>
      <c r="F688" t="s">
        <v>1599</v>
      </c>
      <c r="G688" t="str">
        <f>"201511005335"</f>
        <v>201511005335</v>
      </c>
      <c r="H688" t="s">
        <v>273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30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51</v>
      </c>
      <c r="W688">
        <v>357</v>
      </c>
      <c r="X688">
        <v>0</v>
      </c>
      <c r="Z688">
        <v>0</v>
      </c>
      <c r="AA688">
        <v>0</v>
      </c>
      <c r="AB688">
        <v>0</v>
      </c>
      <c r="AC688" t="s">
        <v>1600</v>
      </c>
    </row>
    <row r="689" spans="1:29" x14ac:dyDescent="0.25">
      <c r="H689" t="s">
        <v>1601</v>
      </c>
    </row>
    <row r="690" spans="1:29" x14ac:dyDescent="0.25">
      <c r="A690">
        <v>342</v>
      </c>
      <c r="B690">
        <v>7590</v>
      </c>
      <c r="C690" t="s">
        <v>1602</v>
      </c>
      <c r="D690" t="s">
        <v>1424</v>
      </c>
      <c r="E690" t="s">
        <v>149</v>
      </c>
      <c r="F690" t="s">
        <v>1603</v>
      </c>
      <c r="G690" t="str">
        <f>"201510000657"</f>
        <v>201510000657</v>
      </c>
      <c r="H690">
        <v>880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50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39</v>
      </c>
      <c r="W690">
        <v>273</v>
      </c>
      <c r="X690">
        <v>0</v>
      </c>
      <c r="Z690">
        <v>0</v>
      </c>
      <c r="AA690">
        <v>0</v>
      </c>
      <c r="AB690">
        <v>0</v>
      </c>
      <c r="AC690">
        <v>1203</v>
      </c>
    </row>
    <row r="691" spans="1:29" x14ac:dyDescent="0.25">
      <c r="H691" t="s">
        <v>1604</v>
      </c>
    </row>
    <row r="692" spans="1:29" x14ac:dyDescent="0.25">
      <c r="A692">
        <v>343</v>
      </c>
      <c r="B692">
        <v>14971</v>
      </c>
      <c r="C692" t="s">
        <v>1605</v>
      </c>
      <c r="D692" t="s">
        <v>1606</v>
      </c>
      <c r="E692" t="s">
        <v>82</v>
      </c>
      <c r="F692" t="s">
        <v>1607</v>
      </c>
      <c r="G692" t="str">
        <f>"201511013031"</f>
        <v>201511013031</v>
      </c>
      <c r="H692" t="s">
        <v>257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62</v>
      </c>
      <c r="W692">
        <v>434</v>
      </c>
      <c r="X692">
        <v>0</v>
      </c>
      <c r="Z692">
        <v>0</v>
      </c>
      <c r="AA692">
        <v>0</v>
      </c>
      <c r="AB692">
        <v>0</v>
      </c>
      <c r="AC692" t="s">
        <v>1608</v>
      </c>
    </row>
    <row r="693" spans="1:29" x14ac:dyDescent="0.25">
      <c r="H693" t="s">
        <v>1609</v>
      </c>
    </row>
    <row r="694" spans="1:29" x14ac:dyDescent="0.25">
      <c r="A694">
        <v>344</v>
      </c>
      <c r="B694">
        <v>9275</v>
      </c>
      <c r="C694" t="s">
        <v>432</v>
      </c>
      <c r="D694" t="s">
        <v>175</v>
      </c>
      <c r="E694" t="s">
        <v>1328</v>
      </c>
      <c r="F694" t="s">
        <v>1610</v>
      </c>
      <c r="G694" t="str">
        <f>"00091459"</f>
        <v>00091459</v>
      </c>
      <c r="H694" t="s">
        <v>84</v>
      </c>
      <c r="I694">
        <v>0</v>
      </c>
      <c r="J694">
        <v>0</v>
      </c>
      <c r="K694">
        <v>0</v>
      </c>
      <c r="L694">
        <v>0</v>
      </c>
      <c r="M694">
        <v>0</v>
      </c>
      <c r="N694">
        <v>30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U694">
        <v>0</v>
      </c>
      <c r="V694">
        <v>49</v>
      </c>
      <c r="W694">
        <v>343</v>
      </c>
      <c r="X694">
        <v>0</v>
      </c>
      <c r="Z694">
        <v>0</v>
      </c>
      <c r="AA694">
        <v>0</v>
      </c>
      <c r="AB694">
        <v>0</v>
      </c>
      <c r="AC694" t="s">
        <v>1611</v>
      </c>
    </row>
    <row r="695" spans="1:29" x14ac:dyDescent="0.25">
      <c r="H695" t="s">
        <v>1612</v>
      </c>
    </row>
    <row r="696" spans="1:29" x14ac:dyDescent="0.25">
      <c r="A696">
        <v>345</v>
      </c>
      <c r="B696">
        <v>5325</v>
      </c>
      <c r="C696" t="s">
        <v>1613</v>
      </c>
      <c r="D696" t="s">
        <v>71</v>
      </c>
      <c r="E696" t="s">
        <v>335</v>
      </c>
      <c r="F696" t="s">
        <v>1614</v>
      </c>
      <c r="G696" t="str">
        <f>"201511022835"</f>
        <v>201511022835</v>
      </c>
      <c r="H696" t="s">
        <v>421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30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48</v>
      </c>
      <c r="W696">
        <v>336</v>
      </c>
      <c r="X696">
        <v>0</v>
      </c>
      <c r="Z696">
        <v>0</v>
      </c>
      <c r="AA696">
        <v>0</v>
      </c>
      <c r="AB696">
        <v>0</v>
      </c>
      <c r="AC696" t="s">
        <v>1615</v>
      </c>
    </row>
    <row r="697" spans="1:29" x14ac:dyDescent="0.25">
      <c r="H697" t="s">
        <v>1616</v>
      </c>
    </row>
    <row r="698" spans="1:29" x14ac:dyDescent="0.25">
      <c r="A698">
        <v>346</v>
      </c>
      <c r="B698">
        <v>13405</v>
      </c>
      <c r="C698" t="s">
        <v>1617</v>
      </c>
      <c r="D698" t="s">
        <v>89</v>
      </c>
      <c r="E698" t="s">
        <v>100</v>
      </c>
      <c r="F698" t="s">
        <v>1618</v>
      </c>
      <c r="G698" t="str">
        <f>"201511035831"</f>
        <v>201511035831</v>
      </c>
      <c r="H698" t="s">
        <v>1619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U698">
        <v>0</v>
      </c>
      <c r="V698">
        <v>40</v>
      </c>
      <c r="W698">
        <v>280</v>
      </c>
      <c r="X698">
        <v>0</v>
      </c>
      <c r="Z698">
        <v>0</v>
      </c>
      <c r="AA698">
        <v>0</v>
      </c>
      <c r="AB698">
        <v>0</v>
      </c>
      <c r="AC698" t="s">
        <v>1620</v>
      </c>
    </row>
    <row r="699" spans="1:29" x14ac:dyDescent="0.25">
      <c r="H699" t="s">
        <v>1621</v>
      </c>
    </row>
    <row r="700" spans="1:29" x14ac:dyDescent="0.25">
      <c r="A700">
        <v>347</v>
      </c>
      <c r="B700">
        <v>12777</v>
      </c>
      <c r="C700" t="s">
        <v>1622</v>
      </c>
      <c r="D700" t="s">
        <v>1623</v>
      </c>
      <c r="E700" t="s">
        <v>49</v>
      </c>
      <c r="F700" t="s">
        <v>1624</v>
      </c>
      <c r="G700" t="str">
        <f>"201402012520"</f>
        <v>201402012520</v>
      </c>
      <c r="H700" t="s">
        <v>435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S700">
        <v>0</v>
      </c>
      <c r="T700">
        <v>0</v>
      </c>
      <c r="U700">
        <v>0</v>
      </c>
      <c r="V700">
        <v>56</v>
      </c>
      <c r="W700">
        <v>392</v>
      </c>
      <c r="X700">
        <v>0</v>
      </c>
      <c r="Z700">
        <v>0</v>
      </c>
      <c r="AA700">
        <v>0</v>
      </c>
      <c r="AB700">
        <v>0</v>
      </c>
      <c r="AC700" t="s">
        <v>1625</v>
      </c>
    </row>
    <row r="701" spans="1:29" x14ac:dyDescent="0.25">
      <c r="H701" t="s">
        <v>1626</v>
      </c>
    </row>
    <row r="702" spans="1:29" x14ac:dyDescent="0.25">
      <c r="A702">
        <v>348</v>
      </c>
      <c r="B702">
        <v>12741</v>
      </c>
      <c r="C702" t="s">
        <v>1627</v>
      </c>
      <c r="D702" t="s">
        <v>100</v>
      </c>
      <c r="E702" t="s">
        <v>82</v>
      </c>
      <c r="F702" t="s">
        <v>1628</v>
      </c>
      <c r="G702" t="str">
        <f>"201511041010"</f>
        <v>201511041010</v>
      </c>
      <c r="H702">
        <v>726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30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U702">
        <v>0</v>
      </c>
      <c r="V702">
        <v>63</v>
      </c>
      <c r="W702">
        <v>441</v>
      </c>
      <c r="X702">
        <v>0</v>
      </c>
      <c r="Z702">
        <v>0</v>
      </c>
      <c r="AA702">
        <v>0</v>
      </c>
      <c r="AB702">
        <v>0</v>
      </c>
      <c r="AC702">
        <v>1197</v>
      </c>
    </row>
    <row r="703" spans="1:29" x14ac:dyDescent="0.25">
      <c r="H703" t="s">
        <v>1629</v>
      </c>
    </row>
    <row r="704" spans="1:29" x14ac:dyDescent="0.25">
      <c r="A704">
        <v>349</v>
      </c>
      <c r="B704">
        <v>15738</v>
      </c>
      <c r="C704" t="s">
        <v>1630</v>
      </c>
      <c r="D704" t="s">
        <v>124</v>
      </c>
      <c r="E704" t="s">
        <v>286</v>
      </c>
      <c r="F704" t="s">
        <v>1631</v>
      </c>
      <c r="G704" t="str">
        <f>"201511036803"</f>
        <v>201511036803</v>
      </c>
      <c r="H704" t="s">
        <v>257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  <c r="V704">
        <v>61</v>
      </c>
      <c r="W704">
        <v>427</v>
      </c>
      <c r="X704">
        <v>0</v>
      </c>
      <c r="Z704">
        <v>0</v>
      </c>
      <c r="AA704">
        <v>0</v>
      </c>
      <c r="AB704">
        <v>0</v>
      </c>
      <c r="AC704" t="s">
        <v>1632</v>
      </c>
    </row>
    <row r="705" spans="1:29" x14ac:dyDescent="0.25">
      <c r="H705" t="s">
        <v>1633</v>
      </c>
    </row>
    <row r="706" spans="1:29" x14ac:dyDescent="0.25">
      <c r="A706">
        <v>350</v>
      </c>
      <c r="B706">
        <v>11943</v>
      </c>
      <c r="C706" t="s">
        <v>1634</v>
      </c>
      <c r="D706" t="s">
        <v>486</v>
      </c>
      <c r="E706" t="s">
        <v>1635</v>
      </c>
      <c r="F706" t="s">
        <v>1636</v>
      </c>
      <c r="G706" t="str">
        <f>"201511030568"</f>
        <v>201511030568</v>
      </c>
      <c r="H706" t="s">
        <v>140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30</v>
      </c>
      <c r="O706">
        <v>0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53</v>
      </c>
      <c r="W706">
        <v>371</v>
      </c>
      <c r="X706">
        <v>0</v>
      </c>
      <c r="Z706">
        <v>0</v>
      </c>
      <c r="AA706">
        <v>0</v>
      </c>
      <c r="AB706">
        <v>0</v>
      </c>
      <c r="AC706" t="s">
        <v>1637</v>
      </c>
    </row>
    <row r="707" spans="1:29" x14ac:dyDescent="0.25">
      <c r="H707" t="s">
        <v>1638</v>
      </c>
    </row>
    <row r="708" spans="1:29" x14ac:dyDescent="0.25">
      <c r="A708">
        <v>351</v>
      </c>
      <c r="B708">
        <v>14128</v>
      </c>
      <c r="C708" t="s">
        <v>1639</v>
      </c>
      <c r="D708" t="s">
        <v>738</v>
      </c>
      <c r="E708" t="s">
        <v>1640</v>
      </c>
      <c r="F708" t="s">
        <v>1641</v>
      </c>
      <c r="G708" t="str">
        <f>"00504461"</f>
        <v>00504461</v>
      </c>
      <c r="H708" t="s">
        <v>1270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70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37</v>
      </c>
      <c r="W708">
        <v>259</v>
      </c>
      <c r="X708">
        <v>0</v>
      </c>
      <c r="Z708">
        <v>0</v>
      </c>
      <c r="AA708">
        <v>0</v>
      </c>
      <c r="AB708">
        <v>0</v>
      </c>
      <c r="AC708" t="s">
        <v>1642</v>
      </c>
    </row>
    <row r="709" spans="1:29" x14ac:dyDescent="0.25">
      <c r="H709" t="s">
        <v>1643</v>
      </c>
    </row>
    <row r="710" spans="1:29" x14ac:dyDescent="0.25">
      <c r="A710">
        <v>352</v>
      </c>
      <c r="B710">
        <v>8959</v>
      </c>
      <c r="C710" t="s">
        <v>1644</v>
      </c>
      <c r="D710" t="s">
        <v>88</v>
      </c>
      <c r="E710" t="s">
        <v>540</v>
      </c>
      <c r="F710" t="s">
        <v>1645</v>
      </c>
      <c r="G710" t="str">
        <f>"201511039962"</f>
        <v>201511039962</v>
      </c>
      <c r="H710" t="s">
        <v>1646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30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U710">
        <v>0</v>
      </c>
      <c r="V710">
        <v>36</v>
      </c>
      <c r="W710">
        <v>252</v>
      </c>
      <c r="X710">
        <v>0</v>
      </c>
      <c r="Z710">
        <v>0</v>
      </c>
      <c r="AA710">
        <v>0</v>
      </c>
      <c r="AB710">
        <v>0</v>
      </c>
      <c r="AC710" t="s">
        <v>1647</v>
      </c>
    </row>
    <row r="711" spans="1:29" x14ac:dyDescent="0.25">
      <c r="H711" t="s">
        <v>1648</v>
      </c>
    </row>
    <row r="712" spans="1:29" x14ac:dyDescent="0.25">
      <c r="A712">
        <v>353</v>
      </c>
      <c r="B712">
        <v>15641</v>
      </c>
      <c r="C712" t="s">
        <v>1649</v>
      </c>
      <c r="D712" t="s">
        <v>1650</v>
      </c>
      <c r="E712" t="s">
        <v>1223</v>
      </c>
      <c r="F712" t="s">
        <v>1651</v>
      </c>
      <c r="G712" t="str">
        <f>"00499934"</f>
        <v>00499934</v>
      </c>
      <c r="H712">
        <v>869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30</v>
      </c>
      <c r="O712">
        <v>0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  <c r="V712">
        <v>42</v>
      </c>
      <c r="W712">
        <v>294</v>
      </c>
      <c r="X712">
        <v>0</v>
      </c>
      <c r="Z712">
        <v>0</v>
      </c>
      <c r="AA712">
        <v>0</v>
      </c>
      <c r="AB712">
        <v>0</v>
      </c>
      <c r="AC712">
        <v>1193</v>
      </c>
    </row>
    <row r="713" spans="1:29" x14ac:dyDescent="0.25">
      <c r="H713" t="s">
        <v>1652</v>
      </c>
    </row>
    <row r="714" spans="1:29" x14ac:dyDescent="0.25">
      <c r="A714">
        <v>354</v>
      </c>
      <c r="B714">
        <v>7577</v>
      </c>
      <c r="C714" t="s">
        <v>1653</v>
      </c>
      <c r="D714" t="s">
        <v>1654</v>
      </c>
      <c r="E714" t="s">
        <v>149</v>
      </c>
      <c r="F714" t="s">
        <v>1655</v>
      </c>
      <c r="G714" t="str">
        <f>"201401000108"</f>
        <v>201401000108</v>
      </c>
      <c r="H714" t="s">
        <v>873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30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U714">
        <v>0</v>
      </c>
      <c r="V714">
        <v>57</v>
      </c>
      <c r="W714">
        <v>399</v>
      </c>
      <c r="X714">
        <v>0</v>
      </c>
      <c r="Z714">
        <v>0</v>
      </c>
      <c r="AA714">
        <v>0</v>
      </c>
      <c r="AB714">
        <v>0</v>
      </c>
      <c r="AC714" t="s">
        <v>1656</v>
      </c>
    </row>
    <row r="715" spans="1:29" x14ac:dyDescent="0.25">
      <c r="H715" t="s">
        <v>1657</v>
      </c>
    </row>
    <row r="716" spans="1:29" x14ac:dyDescent="0.25">
      <c r="A716">
        <v>355</v>
      </c>
      <c r="B716">
        <v>15614</v>
      </c>
      <c r="C716" t="s">
        <v>1658</v>
      </c>
      <c r="D716" t="s">
        <v>1659</v>
      </c>
      <c r="E716" t="s">
        <v>34</v>
      </c>
      <c r="F716" t="s">
        <v>1660</v>
      </c>
      <c r="G716" t="str">
        <f>"201510001161"</f>
        <v>201510001161</v>
      </c>
      <c r="H716" t="s">
        <v>1506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U716">
        <v>0</v>
      </c>
      <c r="V716">
        <v>38</v>
      </c>
      <c r="W716">
        <v>266</v>
      </c>
      <c r="X716">
        <v>0</v>
      </c>
      <c r="Z716">
        <v>0</v>
      </c>
      <c r="AA716">
        <v>0</v>
      </c>
      <c r="AB716">
        <v>0</v>
      </c>
      <c r="AC716" t="s">
        <v>1661</v>
      </c>
    </row>
    <row r="717" spans="1:29" x14ac:dyDescent="0.25">
      <c r="H717" t="s">
        <v>1662</v>
      </c>
    </row>
    <row r="718" spans="1:29" x14ac:dyDescent="0.25">
      <c r="A718">
        <v>356</v>
      </c>
      <c r="B718">
        <v>8044</v>
      </c>
      <c r="C718" t="s">
        <v>1663</v>
      </c>
      <c r="D718" t="s">
        <v>232</v>
      </c>
      <c r="E718" t="s">
        <v>89</v>
      </c>
      <c r="F718" t="s">
        <v>1664</v>
      </c>
      <c r="G718" t="str">
        <f>"201511005933"</f>
        <v>201511005933</v>
      </c>
      <c r="H718" t="s">
        <v>354</v>
      </c>
      <c r="I718">
        <v>0</v>
      </c>
      <c r="J718">
        <v>0</v>
      </c>
      <c r="K718">
        <v>0</v>
      </c>
      <c r="L718">
        <v>0</v>
      </c>
      <c r="M718">
        <v>0</v>
      </c>
      <c r="N718">
        <v>30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0</v>
      </c>
      <c r="U718">
        <v>0</v>
      </c>
      <c r="V718">
        <v>54</v>
      </c>
      <c r="W718">
        <v>378</v>
      </c>
      <c r="X718">
        <v>0</v>
      </c>
      <c r="Z718">
        <v>0</v>
      </c>
      <c r="AA718">
        <v>0</v>
      </c>
      <c r="AB718">
        <v>0</v>
      </c>
      <c r="AC718" t="s">
        <v>1665</v>
      </c>
    </row>
    <row r="719" spans="1:29" x14ac:dyDescent="0.25">
      <c r="H719" t="s">
        <v>1666</v>
      </c>
    </row>
    <row r="720" spans="1:29" x14ac:dyDescent="0.25">
      <c r="A720">
        <v>357</v>
      </c>
      <c r="B720">
        <v>8319</v>
      </c>
      <c r="C720" t="s">
        <v>1667</v>
      </c>
      <c r="D720" t="s">
        <v>155</v>
      </c>
      <c r="E720" t="s">
        <v>34</v>
      </c>
      <c r="F720" t="s">
        <v>1668</v>
      </c>
      <c r="G720" t="str">
        <f>"201511031642"</f>
        <v>201511031642</v>
      </c>
      <c r="H720" t="s">
        <v>977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30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  <c r="V720">
        <v>62</v>
      </c>
      <c r="W720">
        <v>434</v>
      </c>
      <c r="X720">
        <v>0</v>
      </c>
      <c r="Z720">
        <v>0</v>
      </c>
      <c r="AA720">
        <v>0</v>
      </c>
      <c r="AB720">
        <v>0</v>
      </c>
      <c r="AC720" t="s">
        <v>1669</v>
      </c>
    </row>
    <row r="721" spans="1:29" x14ac:dyDescent="0.25">
      <c r="H721" t="s">
        <v>1670</v>
      </c>
    </row>
    <row r="722" spans="1:29" x14ac:dyDescent="0.25">
      <c r="A722">
        <v>358</v>
      </c>
      <c r="B722">
        <v>5104</v>
      </c>
      <c r="C722" t="s">
        <v>1671</v>
      </c>
      <c r="D722" t="s">
        <v>124</v>
      </c>
      <c r="E722" t="s">
        <v>100</v>
      </c>
      <c r="F722" t="s">
        <v>1672</v>
      </c>
      <c r="G722" t="str">
        <f>"201108000086"</f>
        <v>201108000086</v>
      </c>
      <c r="H722">
        <v>748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30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U722">
        <v>0</v>
      </c>
      <c r="V722">
        <v>59</v>
      </c>
      <c r="W722">
        <v>413</v>
      </c>
      <c r="X722">
        <v>0</v>
      </c>
      <c r="Z722">
        <v>0</v>
      </c>
      <c r="AA722">
        <v>0</v>
      </c>
      <c r="AB722">
        <v>0</v>
      </c>
      <c r="AC722">
        <v>1191</v>
      </c>
    </row>
    <row r="723" spans="1:29" x14ac:dyDescent="0.25">
      <c r="H723" t="s">
        <v>1673</v>
      </c>
    </row>
    <row r="724" spans="1:29" x14ac:dyDescent="0.25">
      <c r="A724">
        <v>359</v>
      </c>
      <c r="B724">
        <v>9534</v>
      </c>
      <c r="C724" t="s">
        <v>1674</v>
      </c>
      <c r="D724" t="s">
        <v>14</v>
      </c>
      <c r="E724" t="s">
        <v>100</v>
      </c>
      <c r="F724" t="s">
        <v>1675</v>
      </c>
      <c r="G724" t="str">
        <f>"201511025743"</f>
        <v>201511025743</v>
      </c>
      <c r="H724">
        <v>803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30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51</v>
      </c>
      <c r="W724">
        <v>357</v>
      </c>
      <c r="X724">
        <v>0</v>
      </c>
      <c r="Z724">
        <v>0</v>
      </c>
      <c r="AA724">
        <v>0</v>
      </c>
      <c r="AB724">
        <v>0</v>
      </c>
      <c r="AC724">
        <v>1190</v>
      </c>
    </row>
    <row r="725" spans="1:29" x14ac:dyDescent="0.25">
      <c r="H725" t="s">
        <v>1676</v>
      </c>
    </row>
    <row r="726" spans="1:29" x14ac:dyDescent="0.25">
      <c r="A726">
        <v>360</v>
      </c>
      <c r="B726">
        <v>2360</v>
      </c>
      <c r="C726" t="s">
        <v>1677</v>
      </c>
      <c r="D726" t="s">
        <v>164</v>
      </c>
      <c r="E726" t="s">
        <v>49</v>
      </c>
      <c r="F726" t="s">
        <v>1678</v>
      </c>
      <c r="G726" t="str">
        <f>"201502001134"</f>
        <v>201502001134</v>
      </c>
      <c r="H726" t="s">
        <v>288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30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U726">
        <v>0</v>
      </c>
      <c r="V726">
        <v>40</v>
      </c>
      <c r="W726">
        <v>280</v>
      </c>
      <c r="X726">
        <v>0</v>
      </c>
      <c r="Z726">
        <v>0</v>
      </c>
      <c r="AA726">
        <v>0</v>
      </c>
      <c r="AB726">
        <v>0</v>
      </c>
      <c r="AC726" t="s">
        <v>1679</v>
      </c>
    </row>
    <row r="727" spans="1:29" x14ac:dyDescent="0.25">
      <c r="H727" t="s">
        <v>1680</v>
      </c>
    </row>
    <row r="728" spans="1:29" x14ac:dyDescent="0.25">
      <c r="A728">
        <v>361</v>
      </c>
      <c r="B728">
        <v>3499</v>
      </c>
      <c r="C728" t="s">
        <v>1681</v>
      </c>
      <c r="D728" t="s">
        <v>486</v>
      </c>
      <c r="E728" t="s">
        <v>59</v>
      </c>
      <c r="F728" t="s">
        <v>1682</v>
      </c>
      <c r="G728" t="str">
        <f>"201511009950"</f>
        <v>201511009950</v>
      </c>
      <c r="H728" t="s">
        <v>946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  <c r="V728">
        <v>65</v>
      </c>
      <c r="W728">
        <v>455</v>
      </c>
      <c r="X728">
        <v>0</v>
      </c>
      <c r="Z728">
        <v>0</v>
      </c>
      <c r="AA728">
        <v>0</v>
      </c>
      <c r="AB728">
        <v>0</v>
      </c>
      <c r="AC728" t="s">
        <v>1683</v>
      </c>
    </row>
    <row r="729" spans="1:29" x14ac:dyDescent="0.25">
      <c r="H729" t="s">
        <v>1684</v>
      </c>
    </row>
    <row r="730" spans="1:29" x14ac:dyDescent="0.25">
      <c r="A730">
        <v>362</v>
      </c>
      <c r="B730">
        <v>9305</v>
      </c>
      <c r="C730" t="s">
        <v>1685</v>
      </c>
      <c r="D730" t="s">
        <v>59</v>
      </c>
      <c r="E730" t="s">
        <v>1389</v>
      </c>
      <c r="F730" t="s">
        <v>1686</v>
      </c>
      <c r="G730" t="str">
        <f>"201510004617"</f>
        <v>201510004617</v>
      </c>
      <c r="H730" t="s">
        <v>29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30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U730">
        <v>0</v>
      </c>
      <c r="V730">
        <v>50</v>
      </c>
      <c r="W730">
        <v>350</v>
      </c>
      <c r="X730">
        <v>0</v>
      </c>
      <c r="Z730">
        <v>0</v>
      </c>
      <c r="AA730">
        <v>0</v>
      </c>
      <c r="AB730">
        <v>0</v>
      </c>
      <c r="AC730" t="s">
        <v>1687</v>
      </c>
    </row>
    <row r="731" spans="1:29" x14ac:dyDescent="0.25">
      <c r="H731" t="s">
        <v>1688</v>
      </c>
    </row>
    <row r="732" spans="1:29" x14ac:dyDescent="0.25">
      <c r="A732">
        <v>363</v>
      </c>
      <c r="B732">
        <v>14960</v>
      </c>
      <c r="C732" t="s">
        <v>1689</v>
      </c>
      <c r="D732" t="s">
        <v>77</v>
      </c>
      <c r="E732" t="s">
        <v>82</v>
      </c>
      <c r="F732" t="s">
        <v>1690</v>
      </c>
      <c r="G732" t="str">
        <f>"00504489"</f>
        <v>00504489</v>
      </c>
      <c r="H732" t="s">
        <v>55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30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U732">
        <v>0</v>
      </c>
      <c r="V732">
        <v>46</v>
      </c>
      <c r="W732">
        <v>322</v>
      </c>
      <c r="X732">
        <v>0</v>
      </c>
      <c r="Z732">
        <v>0</v>
      </c>
      <c r="AA732">
        <v>0</v>
      </c>
      <c r="AB732">
        <v>0</v>
      </c>
      <c r="AC732" t="s">
        <v>1691</v>
      </c>
    </row>
    <row r="733" spans="1:29" x14ac:dyDescent="0.25">
      <c r="H733" t="s">
        <v>1692</v>
      </c>
    </row>
    <row r="734" spans="1:29" x14ac:dyDescent="0.25">
      <c r="A734">
        <v>364</v>
      </c>
      <c r="B734">
        <v>14009</v>
      </c>
      <c r="C734" t="s">
        <v>1693</v>
      </c>
      <c r="D734" t="s">
        <v>65</v>
      </c>
      <c r="E734" t="s">
        <v>34</v>
      </c>
      <c r="F734" t="s">
        <v>1694</v>
      </c>
      <c r="G734" t="str">
        <f>"201507002016"</f>
        <v>201507002016</v>
      </c>
      <c r="H734" t="s">
        <v>1695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30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U734">
        <v>0</v>
      </c>
      <c r="V734">
        <v>38</v>
      </c>
      <c r="W734">
        <v>266</v>
      </c>
      <c r="X734">
        <v>0</v>
      </c>
      <c r="Z734">
        <v>0</v>
      </c>
      <c r="AA734">
        <v>0</v>
      </c>
      <c r="AB734">
        <v>0</v>
      </c>
      <c r="AC734" t="s">
        <v>1696</v>
      </c>
    </row>
    <row r="735" spans="1:29" x14ac:dyDescent="0.25">
      <c r="H735" t="s">
        <v>1697</v>
      </c>
    </row>
    <row r="736" spans="1:29" x14ac:dyDescent="0.25">
      <c r="A736">
        <v>365</v>
      </c>
      <c r="B736">
        <v>9375</v>
      </c>
      <c r="C736" t="s">
        <v>1698</v>
      </c>
      <c r="D736" t="s">
        <v>940</v>
      </c>
      <c r="E736" t="s">
        <v>1699</v>
      </c>
      <c r="F736" t="s">
        <v>1700</v>
      </c>
      <c r="G736" t="str">
        <f>"200909000032"</f>
        <v>200909000032</v>
      </c>
      <c r="H736" t="s">
        <v>151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70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  <c r="V736">
        <v>45</v>
      </c>
      <c r="W736">
        <v>315</v>
      </c>
      <c r="X736">
        <v>0</v>
      </c>
      <c r="Z736">
        <v>0</v>
      </c>
      <c r="AA736">
        <v>0</v>
      </c>
      <c r="AB736">
        <v>0</v>
      </c>
      <c r="AC736" t="s">
        <v>1701</v>
      </c>
    </row>
    <row r="737" spans="1:29" x14ac:dyDescent="0.25">
      <c r="H737" t="s">
        <v>1702</v>
      </c>
    </row>
    <row r="738" spans="1:29" x14ac:dyDescent="0.25">
      <c r="A738">
        <v>366</v>
      </c>
      <c r="B738">
        <v>16249</v>
      </c>
      <c r="C738" t="s">
        <v>1703</v>
      </c>
      <c r="D738" t="s">
        <v>1704</v>
      </c>
      <c r="E738" t="s">
        <v>49</v>
      </c>
      <c r="F738" t="s">
        <v>1705</v>
      </c>
      <c r="G738" t="str">
        <f>"201511013338"</f>
        <v>201511013338</v>
      </c>
      <c r="H738" t="s">
        <v>1406</v>
      </c>
      <c r="I738">
        <v>0</v>
      </c>
      <c r="J738">
        <v>0</v>
      </c>
      <c r="K738">
        <v>0</v>
      </c>
      <c r="L738">
        <v>0</v>
      </c>
      <c r="M738">
        <v>0</v>
      </c>
      <c r="N738">
        <v>30</v>
      </c>
      <c r="O738">
        <v>0</v>
      </c>
      <c r="P738">
        <v>0</v>
      </c>
      <c r="Q738">
        <v>0</v>
      </c>
      <c r="R738">
        <v>0</v>
      </c>
      <c r="S738">
        <v>0</v>
      </c>
      <c r="T738">
        <v>0</v>
      </c>
      <c r="U738">
        <v>0</v>
      </c>
      <c r="V738">
        <v>38</v>
      </c>
      <c r="W738">
        <v>266</v>
      </c>
      <c r="X738">
        <v>0</v>
      </c>
      <c r="Z738">
        <v>0</v>
      </c>
      <c r="AA738">
        <v>0</v>
      </c>
      <c r="AB738">
        <v>0</v>
      </c>
      <c r="AC738" t="s">
        <v>1706</v>
      </c>
    </row>
    <row r="739" spans="1:29" x14ac:dyDescent="0.25">
      <c r="H739" t="s">
        <v>1707</v>
      </c>
    </row>
    <row r="740" spans="1:29" x14ac:dyDescent="0.25">
      <c r="A740">
        <v>367</v>
      </c>
      <c r="B740">
        <v>10899</v>
      </c>
      <c r="C740" t="s">
        <v>1708</v>
      </c>
      <c r="D740" t="s">
        <v>1155</v>
      </c>
      <c r="E740" t="s">
        <v>1709</v>
      </c>
      <c r="F740" t="s">
        <v>1710</v>
      </c>
      <c r="G740" t="str">
        <f>"201511017208"</f>
        <v>201511017208</v>
      </c>
      <c r="H740" t="s">
        <v>1711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U740">
        <v>0</v>
      </c>
      <c r="V740">
        <v>34</v>
      </c>
      <c r="W740">
        <v>238</v>
      </c>
      <c r="X740">
        <v>0</v>
      </c>
      <c r="Z740">
        <v>0</v>
      </c>
      <c r="AA740">
        <v>0</v>
      </c>
      <c r="AB740">
        <v>0</v>
      </c>
      <c r="AC740" t="s">
        <v>1712</v>
      </c>
    </row>
    <row r="741" spans="1:29" x14ac:dyDescent="0.25">
      <c r="H741" t="s">
        <v>1713</v>
      </c>
    </row>
    <row r="742" spans="1:29" x14ac:dyDescent="0.25">
      <c r="A742">
        <v>368</v>
      </c>
      <c r="B742">
        <v>13950</v>
      </c>
      <c r="C742" t="s">
        <v>1714</v>
      </c>
      <c r="D742" t="s">
        <v>911</v>
      </c>
      <c r="E742" t="s">
        <v>82</v>
      </c>
      <c r="F742" t="s">
        <v>1715</v>
      </c>
      <c r="G742" t="str">
        <f>"201511039755"</f>
        <v>201511039755</v>
      </c>
      <c r="H742" t="s">
        <v>517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U742">
        <v>0</v>
      </c>
      <c r="V742">
        <v>64</v>
      </c>
      <c r="W742">
        <v>448</v>
      </c>
      <c r="X742">
        <v>0</v>
      </c>
      <c r="Z742">
        <v>0</v>
      </c>
      <c r="AA742">
        <v>0</v>
      </c>
      <c r="AB742">
        <v>0</v>
      </c>
      <c r="AC742" t="s">
        <v>1716</v>
      </c>
    </row>
    <row r="743" spans="1:29" x14ac:dyDescent="0.25">
      <c r="H743" t="s">
        <v>1717</v>
      </c>
    </row>
    <row r="744" spans="1:29" x14ac:dyDescent="0.25">
      <c r="A744">
        <v>369</v>
      </c>
      <c r="B744">
        <v>13800</v>
      </c>
      <c r="C744" t="s">
        <v>1718</v>
      </c>
      <c r="D744" t="s">
        <v>65</v>
      </c>
      <c r="E744" t="s">
        <v>135</v>
      </c>
      <c r="F744" t="s">
        <v>1719</v>
      </c>
      <c r="G744" t="str">
        <f>"201511035558"</f>
        <v>201511035558</v>
      </c>
      <c r="H744" t="s">
        <v>522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30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  <c r="V744">
        <v>54</v>
      </c>
      <c r="W744">
        <v>378</v>
      </c>
      <c r="X744">
        <v>0</v>
      </c>
      <c r="Z744">
        <v>0</v>
      </c>
      <c r="AA744">
        <v>0</v>
      </c>
      <c r="AB744">
        <v>0</v>
      </c>
      <c r="AC744" t="s">
        <v>1720</v>
      </c>
    </row>
    <row r="745" spans="1:29" x14ac:dyDescent="0.25">
      <c r="H745" t="s">
        <v>1721</v>
      </c>
    </row>
    <row r="746" spans="1:29" x14ac:dyDescent="0.25">
      <c r="A746">
        <v>370</v>
      </c>
      <c r="B746">
        <v>9313</v>
      </c>
      <c r="C746" t="s">
        <v>1722</v>
      </c>
      <c r="D746" t="s">
        <v>486</v>
      </c>
      <c r="E746" t="s">
        <v>22</v>
      </c>
      <c r="F746" t="s">
        <v>1723</v>
      </c>
      <c r="G746" t="str">
        <f>"201412004809"</f>
        <v>201412004809</v>
      </c>
      <c r="H746" t="s">
        <v>535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30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U746">
        <v>0</v>
      </c>
      <c r="V746">
        <v>44</v>
      </c>
      <c r="W746">
        <v>308</v>
      </c>
      <c r="X746">
        <v>0</v>
      </c>
      <c r="Z746">
        <v>0</v>
      </c>
      <c r="AA746">
        <v>0</v>
      </c>
      <c r="AB746">
        <v>0</v>
      </c>
      <c r="AC746" t="s">
        <v>1724</v>
      </c>
    </row>
    <row r="747" spans="1:29" x14ac:dyDescent="0.25">
      <c r="H747" t="s">
        <v>1725</v>
      </c>
    </row>
    <row r="748" spans="1:29" x14ac:dyDescent="0.25">
      <c r="A748">
        <v>371</v>
      </c>
      <c r="B748">
        <v>14839</v>
      </c>
      <c r="C748" t="s">
        <v>1726</v>
      </c>
      <c r="D748" t="s">
        <v>486</v>
      </c>
      <c r="E748" t="s">
        <v>34</v>
      </c>
      <c r="F748" t="s">
        <v>1727</v>
      </c>
      <c r="G748" t="str">
        <f>"00043638"</f>
        <v>00043638</v>
      </c>
      <c r="H748" t="s">
        <v>848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U748">
        <v>0</v>
      </c>
      <c r="V748">
        <v>62</v>
      </c>
      <c r="W748">
        <v>434</v>
      </c>
      <c r="X748">
        <v>0</v>
      </c>
      <c r="Z748">
        <v>0</v>
      </c>
      <c r="AA748">
        <v>0</v>
      </c>
      <c r="AB748">
        <v>0</v>
      </c>
      <c r="AC748" t="s">
        <v>1728</v>
      </c>
    </row>
    <row r="749" spans="1:29" x14ac:dyDescent="0.25">
      <c r="H749" t="s">
        <v>1729</v>
      </c>
    </row>
    <row r="750" spans="1:29" x14ac:dyDescent="0.25">
      <c r="A750">
        <v>372</v>
      </c>
      <c r="B750">
        <v>5180</v>
      </c>
      <c r="C750" t="s">
        <v>1730</v>
      </c>
      <c r="D750" t="s">
        <v>1731</v>
      </c>
      <c r="E750" t="s">
        <v>100</v>
      </c>
      <c r="F750" t="s">
        <v>1732</v>
      </c>
      <c r="G750" t="str">
        <f>"201511027305"</f>
        <v>201511027305</v>
      </c>
      <c r="H750" t="s">
        <v>1733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30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U750">
        <v>0</v>
      </c>
      <c r="V750">
        <v>44</v>
      </c>
      <c r="W750">
        <v>308</v>
      </c>
      <c r="X750">
        <v>0</v>
      </c>
      <c r="Z750">
        <v>0</v>
      </c>
      <c r="AA750">
        <v>5</v>
      </c>
      <c r="AB750">
        <v>100</v>
      </c>
      <c r="AC750" t="s">
        <v>1734</v>
      </c>
    </row>
    <row r="751" spans="1:29" x14ac:dyDescent="0.25">
      <c r="H751" t="s">
        <v>1735</v>
      </c>
    </row>
    <row r="752" spans="1:29" x14ac:dyDescent="0.25">
      <c r="A752">
        <v>373</v>
      </c>
      <c r="B752">
        <v>8357</v>
      </c>
      <c r="C752" t="s">
        <v>1736</v>
      </c>
      <c r="D752" t="s">
        <v>77</v>
      </c>
      <c r="E752" t="s">
        <v>335</v>
      </c>
      <c r="F752" t="s">
        <v>1737</v>
      </c>
      <c r="G752" t="str">
        <f>"201511032034"</f>
        <v>201511032034</v>
      </c>
      <c r="H752" t="s">
        <v>371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  <c r="V752">
        <v>52</v>
      </c>
      <c r="W752">
        <v>364</v>
      </c>
      <c r="X752">
        <v>0</v>
      </c>
      <c r="Z752">
        <v>0</v>
      </c>
      <c r="AA752">
        <v>0</v>
      </c>
      <c r="AB752">
        <v>0</v>
      </c>
      <c r="AC752" t="s">
        <v>1738</v>
      </c>
    </row>
    <row r="753" spans="1:29" x14ac:dyDescent="0.25">
      <c r="H753" t="s">
        <v>1739</v>
      </c>
    </row>
    <row r="754" spans="1:29" x14ac:dyDescent="0.25">
      <c r="A754">
        <v>374</v>
      </c>
      <c r="B754">
        <v>5548</v>
      </c>
      <c r="C754" t="s">
        <v>1740</v>
      </c>
      <c r="D754" t="s">
        <v>486</v>
      </c>
      <c r="E754" t="s">
        <v>82</v>
      </c>
      <c r="F754" t="s">
        <v>1741</v>
      </c>
      <c r="G754" t="str">
        <f>"201511019398"</f>
        <v>201511019398</v>
      </c>
      <c r="H754" t="s">
        <v>1695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30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U754">
        <v>0</v>
      </c>
      <c r="V754">
        <v>37</v>
      </c>
      <c r="W754">
        <v>259</v>
      </c>
      <c r="X754">
        <v>0</v>
      </c>
      <c r="Z754">
        <v>0</v>
      </c>
      <c r="AA754">
        <v>0</v>
      </c>
      <c r="AB754">
        <v>0</v>
      </c>
      <c r="AC754" t="s">
        <v>1742</v>
      </c>
    </row>
    <row r="755" spans="1:29" x14ac:dyDescent="0.25">
      <c r="H755" t="s">
        <v>1743</v>
      </c>
    </row>
    <row r="756" spans="1:29" x14ac:dyDescent="0.25">
      <c r="A756">
        <v>375</v>
      </c>
      <c r="B756">
        <v>5001</v>
      </c>
      <c r="C756" t="s">
        <v>1744</v>
      </c>
      <c r="D756" t="s">
        <v>379</v>
      </c>
      <c r="E756" t="s">
        <v>365</v>
      </c>
      <c r="F756" t="s">
        <v>1745</v>
      </c>
      <c r="G756" t="str">
        <f>"201510004639"</f>
        <v>201510004639</v>
      </c>
      <c r="H756" t="s">
        <v>1426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U756">
        <v>0</v>
      </c>
      <c r="V756">
        <v>39</v>
      </c>
      <c r="W756">
        <v>273</v>
      </c>
      <c r="X756">
        <v>0</v>
      </c>
      <c r="Z756">
        <v>0</v>
      </c>
      <c r="AA756">
        <v>0</v>
      </c>
      <c r="AB756">
        <v>0</v>
      </c>
      <c r="AC756" t="s">
        <v>1746</v>
      </c>
    </row>
    <row r="757" spans="1:29" x14ac:dyDescent="0.25">
      <c r="H757" t="s">
        <v>1747</v>
      </c>
    </row>
    <row r="758" spans="1:29" x14ac:dyDescent="0.25">
      <c r="A758">
        <v>376</v>
      </c>
      <c r="B758">
        <v>15550</v>
      </c>
      <c r="C758" t="s">
        <v>1748</v>
      </c>
      <c r="D758" t="s">
        <v>49</v>
      </c>
      <c r="E758" t="s">
        <v>335</v>
      </c>
      <c r="F758" t="s">
        <v>1749</v>
      </c>
      <c r="G758" t="str">
        <f>"201511039005"</f>
        <v>201511039005</v>
      </c>
      <c r="H758" t="s">
        <v>435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U758">
        <v>0</v>
      </c>
      <c r="V758">
        <v>52</v>
      </c>
      <c r="W758">
        <v>364</v>
      </c>
      <c r="X758">
        <v>0</v>
      </c>
      <c r="Z758">
        <v>0</v>
      </c>
      <c r="AA758">
        <v>0</v>
      </c>
      <c r="AB758">
        <v>0</v>
      </c>
      <c r="AC758" t="s">
        <v>1750</v>
      </c>
    </row>
    <row r="759" spans="1:29" x14ac:dyDescent="0.25">
      <c r="H759" t="s">
        <v>1751</v>
      </c>
    </row>
    <row r="760" spans="1:29" x14ac:dyDescent="0.25">
      <c r="A760">
        <v>377</v>
      </c>
      <c r="B760">
        <v>13647</v>
      </c>
      <c r="C760" t="s">
        <v>1752</v>
      </c>
      <c r="D760" t="s">
        <v>1753</v>
      </c>
      <c r="E760" t="s">
        <v>27</v>
      </c>
      <c r="F760" t="s">
        <v>1754</v>
      </c>
      <c r="G760" t="str">
        <f>"201511006321"</f>
        <v>201511006321</v>
      </c>
      <c r="H760" t="s">
        <v>1755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30</v>
      </c>
      <c r="O760">
        <v>0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  <c r="V760">
        <v>62</v>
      </c>
      <c r="W760">
        <v>434</v>
      </c>
      <c r="X760">
        <v>0</v>
      </c>
      <c r="Z760">
        <v>0</v>
      </c>
      <c r="AA760">
        <v>0</v>
      </c>
      <c r="AB760">
        <v>0</v>
      </c>
      <c r="AC760" t="s">
        <v>1756</v>
      </c>
    </row>
    <row r="761" spans="1:29" x14ac:dyDescent="0.25">
      <c r="H761" t="s">
        <v>1757</v>
      </c>
    </row>
    <row r="762" spans="1:29" x14ac:dyDescent="0.25">
      <c r="A762">
        <v>378</v>
      </c>
      <c r="B762">
        <v>1612</v>
      </c>
      <c r="C762" t="s">
        <v>237</v>
      </c>
      <c r="D762" t="s">
        <v>65</v>
      </c>
      <c r="E762" t="s">
        <v>27</v>
      </c>
      <c r="F762" t="s">
        <v>1758</v>
      </c>
      <c r="G762" t="str">
        <f>"201410012554"</f>
        <v>201410012554</v>
      </c>
      <c r="H762" t="s">
        <v>354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70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U762">
        <v>0</v>
      </c>
      <c r="V762">
        <v>45</v>
      </c>
      <c r="W762">
        <v>315</v>
      </c>
      <c r="X762">
        <v>0</v>
      </c>
      <c r="Z762">
        <v>0</v>
      </c>
      <c r="AA762">
        <v>0</v>
      </c>
      <c r="AB762">
        <v>0</v>
      </c>
      <c r="AC762" t="s">
        <v>1759</v>
      </c>
    </row>
    <row r="763" spans="1:29" x14ac:dyDescent="0.25">
      <c r="H763" t="s">
        <v>1760</v>
      </c>
    </row>
    <row r="764" spans="1:29" x14ac:dyDescent="0.25">
      <c r="A764">
        <v>379</v>
      </c>
      <c r="B764">
        <v>14784</v>
      </c>
      <c r="C764" t="s">
        <v>1761</v>
      </c>
      <c r="D764" t="s">
        <v>65</v>
      </c>
      <c r="E764" t="s">
        <v>135</v>
      </c>
      <c r="F764" t="s">
        <v>1762</v>
      </c>
      <c r="G764" t="str">
        <f>"201511040974"</f>
        <v>201511040974</v>
      </c>
      <c r="H764">
        <v>759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30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U764">
        <v>0</v>
      </c>
      <c r="V764">
        <v>54</v>
      </c>
      <c r="W764">
        <v>378</v>
      </c>
      <c r="X764">
        <v>0</v>
      </c>
      <c r="Z764">
        <v>0</v>
      </c>
      <c r="AA764">
        <v>0</v>
      </c>
      <c r="AB764">
        <v>0</v>
      </c>
      <c r="AC764">
        <v>1167</v>
      </c>
    </row>
    <row r="765" spans="1:29" x14ac:dyDescent="0.25">
      <c r="H765" t="s">
        <v>1763</v>
      </c>
    </row>
    <row r="766" spans="1:29" x14ac:dyDescent="0.25">
      <c r="A766">
        <v>380</v>
      </c>
      <c r="B766">
        <v>13973</v>
      </c>
      <c r="C766" t="s">
        <v>1764</v>
      </c>
      <c r="D766" t="s">
        <v>164</v>
      </c>
      <c r="E766" t="s">
        <v>1765</v>
      </c>
      <c r="F766" t="s">
        <v>1766</v>
      </c>
      <c r="G766" t="str">
        <f>"00050035"</f>
        <v>00050035</v>
      </c>
      <c r="H766" t="s">
        <v>1767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30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U766">
        <v>0</v>
      </c>
      <c r="V766">
        <v>39</v>
      </c>
      <c r="W766">
        <v>273</v>
      </c>
      <c r="X766">
        <v>0</v>
      </c>
      <c r="Z766">
        <v>0</v>
      </c>
      <c r="AA766">
        <v>0</v>
      </c>
      <c r="AB766">
        <v>0</v>
      </c>
      <c r="AC766" t="s">
        <v>1768</v>
      </c>
    </row>
    <row r="767" spans="1:29" x14ac:dyDescent="0.25">
      <c r="H767" t="s">
        <v>1769</v>
      </c>
    </row>
    <row r="768" spans="1:29" x14ac:dyDescent="0.25">
      <c r="A768">
        <v>381</v>
      </c>
      <c r="B768">
        <v>1628</v>
      </c>
      <c r="C768" t="s">
        <v>1770</v>
      </c>
      <c r="D768" t="s">
        <v>364</v>
      </c>
      <c r="E768" t="s">
        <v>49</v>
      </c>
      <c r="F768" t="s">
        <v>1771</v>
      </c>
      <c r="G768" t="str">
        <f>"201411001568"</f>
        <v>201411001568</v>
      </c>
      <c r="H768" t="s">
        <v>151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47</v>
      </c>
      <c r="W768">
        <v>329</v>
      </c>
      <c r="X768">
        <v>0</v>
      </c>
      <c r="Z768">
        <v>0</v>
      </c>
      <c r="AA768">
        <v>2</v>
      </c>
      <c r="AB768">
        <v>40</v>
      </c>
      <c r="AC768" t="s">
        <v>1768</v>
      </c>
    </row>
    <row r="769" spans="1:29" x14ac:dyDescent="0.25">
      <c r="H769" t="s">
        <v>1772</v>
      </c>
    </row>
    <row r="770" spans="1:29" x14ac:dyDescent="0.25">
      <c r="A770">
        <v>382</v>
      </c>
      <c r="B770">
        <v>13297</v>
      </c>
      <c r="C770" t="s">
        <v>1773</v>
      </c>
      <c r="D770" t="s">
        <v>44</v>
      </c>
      <c r="E770" t="s">
        <v>456</v>
      </c>
      <c r="F770" t="s">
        <v>1774</v>
      </c>
      <c r="G770" t="str">
        <f>"00069424"</f>
        <v>00069424</v>
      </c>
      <c r="H770" t="s">
        <v>311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30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54</v>
      </c>
      <c r="W770">
        <v>378</v>
      </c>
      <c r="X770">
        <v>0</v>
      </c>
      <c r="Z770">
        <v>0</v>
      </c>
      <c r="AA770">
        <v>0</v>
      </c>
      <c r="AB770">
        <v>0</v>
      </c>
      <c r="AC770" t="s">
        <v>1775</v>
      </c>
    </row>
    <row r="771" spans="1:29" x14ac:dyDescent="0.25">
      <c r="H771" t="s">
        <v>1776</v>
      </c>
    </row>
    <row r="772" spans="1:29" x14ac:dyDescent="0.25">
      <c r="A772">
        <v>383</v>
      </c>
      <c r="B772">
        <v>15554</v>
      </c>
      <c r="C772" t="s">
        <v>1777</v>
      </c>
      <c r="D772" t="s">
        <v>15</v>
      </c>
      <c r="E772" t="s">
        <v>34</v>
      </c>
      <c r="F772" t="s">
        <v>1778</v>
      </c>
      <c r="G772" t="str">
        <f>"201511006613"</f>
        <v>201511006613</v>
      </c>
      <c r="H772" t="s">
        <v>778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30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55</v>
      </c>
      <c r="W772">
        <v>385</v>
      </c>
      <c r="X772">
        <v>0</v>
      </c>
      <c r="Z772">
        <v>0</v>
      </c>
      <c r="AA772">
        <v>0</v>
      </c>
      <c r="AB772">
        <v>0</v>
      </c>
      <c r="AC772" t="s">
        <v>1779</v>
      </c>
    </row>
    <row r="773" spans="1:29" x14ac:dyDescent="0.25">
      <c r="H773" t="s">
        <v>1780</v>
      </c>
    </row>
    <row r="774" spans="1:29" x14ac:dyDescent="0.25">
      <c r="A774">
        <v>384</v>
      </c>
      <c r="B774">
        <v>3378</v>
      </c>
      <c r="C774" t="s">
        <v>1781</v>
      </c>
      <c r="D774" t="s">
        <v>93</v>
      </c>
      <c r="E774" t="s">
        <v>88</v>
      </c>
      <c r="F774" t="s">
        <v>1782</v>
      </c>
      <c r="G774" t="str">
        <f>"201511042123"</f>
        <v>201511042123</v>
      </c>
      <c r="H774" t="s">
        <v>673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50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32</v>
      </c>
      <c r="W774">
        <v>224</v>
      </c>
      <c r="X774">
        <v>0</v>
      </c>
      <c r="Z774">
        <v>0</v>
      </c>
      <c r="AA774">
        <v>0</v>
      </c>
      <c r="AB774">
        <v>0</v>
      </c>
      <c r="AC774" t="s">
        <v>1783</v>
      </c>
    </row>
    <row r="775" spans="1:29" x14ac:dyDescent="0.25">
      <c r="H775" t="s">
        <v>1784</v>
      </c>
    </row>
    <row r="776" spans="1:29" x14ac:dyDescent="0.25">
      <c r="A776">
        <v>385</v>
      </c>
      <c r="B776">
        <v>15122</v>
      </c>
      <c r="C776" t="s">
        <v>1785</v>
      </c>
      <c r="D776" t="s">
        <v>228</v>
      </c>
      <c r="E776" t="s">
        <v>1185</v>
      </c>
      <c r="F776" t="s">
        <v>1786</v>
      </c>
      <c r="G776" t="str">
        <f>"201510002778"</f>
        <v>201510002778</v>
      </c>
      <c r="H776" t="s">
        <v>1787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50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43</v>
      </c>
      <c r="W776">
        <v>301</v>
      </c>
      <c r="X776">
        <v>0</v>
      </c>
      <c r="Z776">
        <v>0</v>
      </c>
      <c r="AA776">
        <v>0</v>
      </c>
      <c r="AB776">
        <v>0</v>
      </c>
      <c r="AC776" t="s">
        <v>1783</v>
      </c>
    </row>
    <row r="777" spans="1:29" x14ac:dyDescent="0.25">
      <c r="H777" t="s">
        <v>1788</v>
      </c>
    </row>
    <row r="778" spans="1:29" x14ac:dyDescent="0.25">
      <c r="A778">
        <v>386</v>
      </c>
      <c r="B778">
        <v>13854</v>
      </c>
      <c r="C778" t="s">
        <v>1789</v>
      </c>
      <c r="D778" t="s">
        <v>388</v>
      </c>
      <c r="E778" t="s">
        <v>149</v>
      </c>
      <c r="F778" t="s">
        <v>1790</v>
      </c>
      <c r="G778" t="str">
        <f>"201511040591"</f>
        <v>201511040591</v>
      </c>
      <c r="H778" t="s">
        <v>1575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54</v>
      </c>
      <c r="W778">
        <v>378</v>
      </c>
      <c r="X778">
        <v>0</v>
      </c>
      <c r="Z778">
        <v>0</v>
      </c>
      <c r="AA778">
        <v>0</v>
      </c>
      <c r="AB778">
        <v>0</v>
      </c>
      <c r="AC778" t="s">
        <v>1791</v>
      </c>
    </row>
    <row r="779" spans="1:29" x14ac:dyDescent="0.25">
      <c r="H779" t="s">
        <v>1792</v>
      </c>
    </row>
    <row r="780" spans="1:29" x14ac:dyDescent="0.25">
      <c r="A780">
        <v>387</v>
      </c>
      <c r="B780">
        <v>8549</v>
      </c>
      <c r="C780" t="s">
        <v>1793</v>
      </c>
      <c r="D780" t="s">
        <v>689</v>
      </c>
      <c r="E780" t="s">
        <v>89</v>
      </c>
      <c r="F780" t="s">
        <v>1794</v>
      </c>
      <c r="G780" t="str">
        <f>"201511035448"</f>
        <v>201511035448</v>
      </c>
      <c r="H780" t="s">
        <v>1795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30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36</v>
      </c>
      <c r="W780">
        <v>252</v>
      </c>
      <c r="X780">
        <v>0</v>
      </c>
      <c r="Z780">
        <v>0</v>
      </c>
      <c r="AA780">
        <v>0</v>
      </c>
      <c r="AB780">
        <v>0</v>
      </c>
      <c r="AC780" t="s">
        <v>1796</v>
      </c>
    </row>
    <row r="781" spans="1:29" x14ac:dyDescent="0.25">
      <c r="H781" t="s">
        <v>1797</v>
      </c>
    </row>
    <row r="782" spans="1:29" x14ac:dyDescent="0.25">
      <c r="A782">
        <v>388</v>
      </c>
      <c r="B782">
        <v>15591</v>
      </c>
      <c r="C782" t="s">
        <v>1798</v>
      </c>
      <c r="D782" t="s">
        <v>124</v>
      </c>
      <c r="E782" t="s">
        <v>89</v>
      </c>
      <c r="F782" t="s">
        <v>1799</v>
      </c>
      <c r="G782" t="str">
        <f>"00482817"</f>
        <v>00482817</v>
      </c>
      <c r="H782" t="s">
        <v>580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70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42</v>
      </c>
      <c r="W782">
        <v>294</v>
      </c>
      <c r="X782">
        <v>0</v>
      </c>
      <c r="Z782">
        <v>0</v>
      </c>
      <c r="AA782">
        <v>0</v>
      </c>
      <c r="AB782">
        <v>0</v>
      </c>
      <c r="AC782" t="s">
        <v>1800</v>
      </c>
    </row>
    <row r="783" spans="1:29" x14ac:dyDescent="0.25">
      <c r="H783" t="s">
        <v>1801</v>
      </c>
    </row>
    <row r="784" spans="1:29" x14ac:dyDescent="0.25">
      <c r="A784">
        <v>389</v>
      </c>
      <c r="B784">
        <v>12655</v>
      </c>
      <c r="C784" t="s">
        <v>1802</v>
      </c>
      <c r="D784" t="s">
        <v>124</v>
      </c>
      <c r="E784" t="s">
        <v>82</v>
      </c>
      <c r="F784" t="s">
        <v>1803</v>
      </c>
      <c r="G784" t="str">
        <f>"201511010253"</f>
        <v>201511010253</v>
      </c>
      <c r="H784">
        <v>869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30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37</v>
      </c>
      <c r="W784">
        <v>259</v>
      </c>
      <c r="X784">
        <v>0</v>
      </c>
      <c r="Z784">
        <v>0</v>
      </c>
      <c r="AA784">
        <v>0</v>
      </c>
      <c r="AB784">
        <v>0</v>
      </c>
      <c r="AC784">
        <v>1158</v>
      </c>
    </row>
    <row r="785" spans="1:29" x14ac:dyDescent="0.25">
      <c r="H785" t="s">
        <v>1804</v>
      </c>
    </row>
    <row r="786" spans="1:29" x14ac:dyDescent="0.25">
      <c r="A786">
        <v>390</v>
      </c>
      <c r="B786">
        <v>1936</v>
      </c>
      <c r="C786" t="s">
        <v>1805</v>
      </c>
      <c r="D786" t="s">
        <v>1806</v>
      </c>
      <c r="E786" t="s">
        <v>169</v>
      </c>
      <c r="F786" t="s">
        <v>1807</v>
      </c>
      <c r="G786" t="str">
        <f>"201511027061"</f>
        <v>201511027061</v>
      </c>
      <c r="H786" t="s">
        <v>440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30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50</v>
      </c>
      <c r="W786">
        <v>350</v>
      </c>
      <c r="X786">
        <v>0</v>
      </c>
      <c r="Z786">
        <v>0</v>
      </c>
      <c r="AA786">
        <v>0</v>
      </c>
      <c r="AB786">
        <v>0</v>
      </c>
      <c r="AC786" t="s">
        <v>1808</v>
      </c>
    </row>
    <row r="787" spans="1:29" x14ac:dyDescent="0.25">
      <c r="H787" t="s">
        <v>1809</v>
      </c>
    </row>
    <row r="788" spans="1:29" x14ac:dyDescent="0.25">
      <c r="A788">
        <v>391</v>
      </c>
      <c r="B788">
        <v>7953</v>
      </c>
      <c r="C788" t="s">
        <v>1810</v>
      </c>
      <c r="D788" t="s">
        <v>124</v>
      </c>
      <c r="E788" t="s">
        <v>49</v>
      </c>
      <c r="F788" t="s">
        <v>1811</v>
      </c>
      <c r="G788" t="str">
        <f>"201511025468"</f>
        <v>201511025468</v>
      </c>
      <c r="H788" t="s">
        <v>728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50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50</v>
      </c>
      <c r="W788">
        <v>350</v>
      </c>
      <c r="X788">
        <v>0</v>
      </c>
      <c r="Z788">
        <v>0</v>
      </c>
      <c r="AA788">
        <v>0</v>
      </c>
      <c r="AB788">
        <v>0</v>
      </c>
      <c r="AC788" t="s">
        <v>1812</v>
      </c>
    </row>
    <row r="789" spans="1:29" x14ac:dyDescent="0.25">
      <c r="H789" t="s">
        <v>1813</v>
      </c>
    </row>
    <row r="790" spans="1:29" x14ac:dyDescent="0.25">
      <c r="A790">
        <v>392</v>
      </c>
      <c r="B790">
        <v>14168</v>
      </c>
      <c r="C790" t="s">
        <v>1814</v>
      </c>
      <c r="D790" t="s">
        <v>1815</v>
      </c>
      <c r="E790" t="s">
        <v>365</v>
      </c>
      <c r="F790" t="s">
        <v>1816</v>
      </c>
      <c r="G790" t="str">
        <f>"201511009829"</f>
        <v>201511009829</v>
      </c>
      <c r="H790" t="s">
        <v>294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52</v>
      </c>
      <c r="W790">
        <v>364</v>
      </c>
      <c r="X790">
        <v>0</v>
      </c>
      <c r="Z790">
        <v>0</v>
      </c>
      <c r="AA790">
        <v>0</v>
      </c>
      <c r="AB790">
        <v>0</v>
      </c>
      <c r="AC790" t="s">
        <v>1817</v>
      </c>
    </row>
    <row r="791" spans="1:29" x14ac:dyDescent="0.25">
      <c r="H791" t="s">
        <v>1818</v>
      </c>
    </row>
    <row r="792" spans="1:29" x14ac:dyDescent="0.25">
      <c r="A792">
        <v>393</v>
      </c>
      <c r="B792">
        <v>15256</v>
      </c>
      <c r="C792" t="s">
        <v>1819</v>
      </c>
      <c r="D792" t="s">
        <v>228</v>
      </c>
      <c r="E792" t="s">
        <v>1001</v>
      </c>
      <c r="F792" t="s">
        <v>1820</v>
      </c>
      <c r="G792" t="str">
        <f>"201511030113"</f>
        <v>201511030113</v>
      </c>
      <c r="H792" t="s">
        <v>1821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30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  <c r="V792">
        <v>30</v>
      </c>
      <c r="W792">
        <v>210</v>
      </c>
      <c r="X792">
        <v>0</v>
      </c>
      <c r="Z792">
        <v>0</v>
      </c>
      <c r="AA792">
        <v>0</v>
      </c>
      <c r="AB792">
        <v>0</v>
      </c>
      <c r="AC792" t="s">
        <v>1822</v>
      </c>
    </row>
    <row r="793" spans="1:29" x14ac:dyDescent="0.25">
      <c r="H793" t="s">
        <v>1823</v>
      </c>
    </row>
    <row r="794" spans="1:29" x14ac:dyDescent="0.25">
      <c r="A794">
        <v>394</v>
      </c>
      <c r="B794">
        <v>15857</v>
      </c>
      <c r="C794" t="s">
        <v>1824</v>
      </c>
      <c r="D794" t="s">
        <v>910</v>
      </c>
      <c r="E794" t="s">
        <v>27</v>
      </c>
      <c r="F794" t="s">
        <v>1825</v>
      </c>
      <c r="G794" t="str">
        <f>"201511042425"</f>
        <v>201511042425</v>
      </c>
      <c r="H794" t="s">
        <v>848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70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48</v>
      </c>
      <c r="W794">
        <v>336</v>
      </c>
      <c r="X794">
        <v>0</v>
      </c>
      <c r="Z794">
        <v>0</v>
      </c>
      <c r="AA794">
        <v>0</v>
      </c>
      <c r="AB794">
        <v>0</v>
      </c>
      <c r="AC794" t="s">
        <v>1826</v>
      </c>
    </row>
    <row r="795" spans="1:29" x14ac:dyDescent="0.25">
      <c r="H795" t="s">
        <v>1827</v>
      </c>
    </row>
    <row r="796" spans="1:29" x14ac:dyDescent="0.25">
      <c r="A796">
        <v>395</v>
      </c>
      <c r="B796">
        <v>6507</v>
      </c>
      <c r="C796" t="s">
        <v>1828</v>
      </c>
      <c r="D796" t="s">
        <v>1829</v>
      </c>
      <c r="E796" t="s">
        <v>438</v>
      </c>
      <c r="F796" t="s">
        <v>1830</v>
      </c>
      <c r="G796" t="str">
        <f>"201102000286"</f>
        <v>201102000286</v>
      </c>
      <c r="H796" t="s">
        <v>61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30</v>
      </c>
      <c r="O796">
        <v>0</v>
      </c>
      <c r="P796">
        <v>0</v>
      </c>
      <c r="Q796">
        <v>30</v>
      </c>
      <c r="R796">
        <v>0</v>
      </c>
      <c r="S796">
        <v>0</v>
      </c>
      <c r="T796">
        <v>0</v>
      </c>
      <c r="U796">
        <v>0</v>
      </c>
      <c r="V796">
        <v>37</v>
      </c>
      <c r="W796">
        <v>259</v>
      </c>
      <c r="X796">
        <v>0</v>
      </c>
      <c r="Z796">
        <v>0</v>
      </c>
      <c r="AA796">
        <v>0</v>
      </c>
      <c r="AB796">
        <v>0</v>
      </c>
      <c r="AC796" t="s">
        <v>1831</v>
      </c>
    </row>
    <row r="797" spans="1:29" x14ac:dyDescent="0.25">
      <c r="H797" t="s">
        <v>1832</v>
      </c>
    </row>
    <row r="798" spans="1:29" x14ac:dyDescent="0.25">
      <c r="A798">
        <v>396</v>
      </c>
      <c r="B798">
        <v>9138</v>
      </c>
      <c r="C798" t="s">
        <v>1833</v>
      </c>
      <c r="D798" t="s">
        <v>135</v>
      </c>
      <c r="E798" t="s">
        <v>49</v>
      </c>
      <c r="F798" t="s">
        <v>1834</v>
      </c>
      <c r="G798" t="str">
        <f>"00079341"</f>
        <v>00079341</v>
      </c>
      <c r="H798" t="s">
        <v>1270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30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U798">
        <v>0</v>
      </c>
      <c r="V798">
        <v>36</v>
      </c>
      <c r="W798">
        <v>252</v>
      </c>
      <c r="X798">
        <v>0</v>
      </c>
      <c r="Z798">
        <v>0</v>
      </c>
      <c r="AA798">
        <v>0</v>
      </c>
      <c r="AB798">
        <v>0</v>
      </c>
      <c r="AC798" t="s">
        <v>1835</v>
      </c>
    </row>
    <row r="799" spans="1:29" x14ac:dyDescent="0.25">
      <c r="H799" t="s">
        <v>1836</v>
      </c>
    </row>
    <row r="800" spans="1:29" x14ac:dyDescent="0.25">
      <c r="A800">
        <v>397</v>
      </c>
      <c r="B800">
        <v>9060</v>
      </c>
      <c r="C800" t="s">
        <v>1837</v>
      </c>
      <c r="D800" t="s">
        <v>65</v>
      </c>
      <c r="E800" t="s">
        <v>1838</v>
      </c>
      <c r="F800" t="s">
        <v>1839</v>
      </c>
      <c r="G800" t="str">
        <f>"201401001892"</f>
        <v>201401001892</v>
      </c>
      <c r="H800">
        <v>825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30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  <c r="V800">
        <v>41</v>
      </c>
      <c r="W800">
        <v>287</v>
      </c>
      <c r="X800">
        <v>0</v>
      </c>
      <c r="Z800">
        <v>0</v>
      </c>
      <c r="AA800">
        <v>0</v>
      </c>
      <c r="AB800">
        <v>0</v>
      </c>
      <c r="AC800">
        <v>1142</v>
      </c>
    </row>
    <row r="801" spans="1:29" x14ac:dyDescent="0.25">
      <c r="H801" t="s">
        <v>1840</v>
      </c>
    </row>
    <row r="802" spans="1:29" x14ac:dyDescent="0.25">
      <c r="A802">
        <v>398</v>
      </c>
      <c r="B802">
        <v>7874</v>
      </c>
      <c r="C802" t="s">
        <v>1841</v>
      </c>
      <c r="D802" t="s">
        <v>106</v>
      </c>
      <c r="E802" t="s">
        <v>89</v>
      </c>
      <c r="F802" t="s">
        <v>1842</v>
      </c>
      <c r="G802" t="str">
        <f>"201511032970"</f>
        <v>201511032970</v>
      </c>
      <c r="H802" t="s">
        <v>1102</v>
      </c>
      <c r="I802">
        <v>0</v>
      </c>
      <c r="J802">
        <v>0</v>
      </c>
      <c r="K802">
        <v>0</v>
      </c>
      <c r="L802">
        <v>0</v>
      </c>
      <c r="M802">
        <v>0</v>
      </c>
      <c r="N802">
        <v>30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U802">
        <v>0</v>
      </c>
      <c r="V802">
        <v>38</v>
      </c>
      <c r="W802">
        <v>266</v>
      </c>
      <c r="X802">
        <v>0</v>
      </c>
      <c r="Z802">
        <v>0</v>
      </c>
      <c r="AA802">
        <v>0</v>
      </c>
      <c r="AB802">
        <v>0</v>
      </c>
      <c r="AC802" t="s">
        <v>1843</v>
      </c>
    </row>
    <row r="803" spans="1:29" x14ac:dyDescent="0.25">
      <c r="H803" t="s">
        <v>1844</v>
      </c>
    </row>
    <row r="804" spans="1:29" x14ac:dyDescent="0.25">
      <c r="A804">
        <v>399</v>
      </c>
      <c r="B804">
        <v>8648</v>
      </c>
      <c r="C804" t="s">
        <v>1845</v>
      </c>
      <c r="D804" t="s">
        <v>486</v>
      </c>
      <c r="E804" t="s">
        <v>1059</v>
      </c>
      <c r="F804" t="s">
        <v>1846</v>
      </c>
      <c r="G804" t="str">
        <f>"201511021584"</f>
        <v>201511021584</v>
      </c>
      <c r="H804" t="s">
        <v>1847</v>
      </c>
      <c r="I804">
        <v>0</v>
      </c>
      <c r="J804">
        <v>0</v>
      </c>
      <c r="K804">
        <v>0</v>
      </c>
      <c r="L804">
        <v>0</v>
      </c>
      <c r="M804">
        <v>0</v>
      </c>
      <c r="N804">
        <v>30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U804">
        <v>0</v>
      </c>
      <c r="V804">
        <v>38</v>
      </c>
      <c r="W804">
        <v>266</v>
      </c>
      <c r="X804">
        <v>0</v>
      </c>
      <c r="Z804">
        <v>0</v>
      </c>
      <c r="AA804">
        <v>0</v>
      </c>
      <c r="AB804">
        <v>0</v>
      </c>
      <c r="AC804" t="s">
        <v>1848</v>
      </c>
    </row>
    <row r="805" spans="1:29" x14ac:dyDescent="0.25">
      <c r="H805" t="s">
        <v>1849</v>
      </c>
    </row>
    <row r="806" spans="1:29" x14ac:dyDescent="0.25">
      <c r="A806">
        <v>400</v>
      </c>
      <c r="B806">
        <v>2288</v>
      </c>
      <c r="C806" t="s">
        <v>1850</v>
      </c>
      <c r="D806" t="s">
        <v>507</v>
      </c>
      <c r="E806" t="s">
        <v>438</v>
      </c>
      <c r="F806" t="s">
        <v>1851</v>
      </c>
      <c r="G806" t="str">
        <f>"201412003503"</f>
        <v>201412003503</v>
      </c>
      <c r="H806" t="s">
        <v>493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30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U806">
        <v>0</v>
      </c>
      <c r="V806">
        <v>38</v>
      </c>
      <c r="W806">
        <v>266</v>
      </c>
      <c r="X806">
        <v>0</v>
      </c>
      <c r="Z806">
        <v>0</v>
      </c>
      <c r="AA806">
        <v>0</v>
      </c>
      <c r="AB806">
        <v>0</v>
      </c>
      <c r="AC806" t="s">
        <v>1852</v>
      </c>
    </row>
    <row r="807" spans="1:29" x14ac:dyDescent="0.25">
      <c r="H807" t="s">
        <v>1853</v>
      </c>
    </row>
    <row r="808" spans="1:29" x14ac:dyDescent="0.25">
      <c r="A808">
        <v>401</v>
      </c>
      <c r="B808">
        <v>3678</v>
      </c>
      <c r="C808" t="s">
        <v>1854</v>
      </c>
      <c r="D808" t="s">
        <v>486</v>
      </c>
      <c r="E808" t="s">
        <v>27</v>
      </c>
      <c r="F808" t="s">
        <v>1855</v>
      </c>
      <c r="G808" t="str">
        <f>"201510003962"</f>
        <v>201510003962</v>
      </c>
      <c r="H808" t="s">
        <v>1856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  <c r="V808">
        <v>47</v>
      </c>
      <c r="W808">
        <v>329</v>
      </c>
      <c r="X808">
        <v>0</v>
      </c>
      <c r="Z808">
        <v>0</v>
      </c>
      <c r="AA808">
        <v>0</v>
      </c>
      <c r="AB808">
        <v>0</v>
      </c>
      <c r="AC808" t="s">
        <v>1852</v>
      </c>
    </row>
    <row r="809" spans="1:29" x14ac:dyDescent="0.25">
      <c r="H809" t="s">
        <v>1857</v>
      </c>
    </row>
    <row r="810" spans="1:29" x14ac:dyDescent="0.25">
      <c r="A810">
        <v>402</v>
      </c>
      <c r="B810">
        <v>8624</v>
      </c>
      <c r="C810" t="s">
        <v>1858</v>
      </c>
      <c r="D810" t="s">
        <v>1859</v>
      </c>
      <c r="E810" t="s">
        <v>1001</v>
      </c>
      <c r="F810" t="s">
        <v>1860</v>
      </c>
      <c r="G810" t="str">
        <f>"201511020108"</f>
        <v>201511020108</v>
      </c>
      <c r="H810" t="s">
        <v>325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30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U810">
        <v>0</v>
      </c>
      <c r="V810">
        <v>43</v>
      </c>
      <c r="W810">
        <v>301</v>
      </c>
      <c r="X810">
        <v>0</v>
      </c>
      <c r="Z810">
        <v>0</v>
      </c>
      <c r="AA810">
        <v>0</v>
      </c>
      <c r="AB810">
        <v>0</v>
      </c>
      <c r="AC810" t="s">
        <v>1861</v>
      </c>
    </row>
    <row r="811" spans="1:29" x14ac:dyDescent="0.25">
      <c r="H811" t="s">
        <v>1862</v>
      </c>
    </row>
    <row r="812" spans="1:29" x14ac:dyDescent="0.25">
      <c r="A812">
        <v>403</v>
      </c>
      <c r="B812">
        <v>9168</v>
      </c>
      <c r="C812" t="s">
        <v>1863</v>
      </c>
      <c r="D812" t="s">
        <v>124</v>
      </c>
      <c r="E812" t="s">
        <v>584</v>
      </c>
      <c r="F812" t="s">
        <v>1864</v>
      </c>
      <c r="G812" t="str">
        <f>"201511039267"</f>
        <v>201511039267</v>
      </c>
      <c r="H812" t="s">
        <v>1619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S812">
        <v>0</v>
      </c>
      <c r="T812">
        <v>0</v>
      </c>
      <c r="U812">
        <v>0</v>
      </c>
      <c r="V812">
        <v>31</v>
      </c>
      <c r="W812">
        <v>217</v>
      </c>
      <c r="X812">
        <v>0</v>
      </c>
      <c r="Z812">
        <v>0</v>
      </c>
      <c r="AA812">
        <v>0</v>
      </c>
      <c r="AB812">
        <v>0</v>
      </c>
      <c r="AC812" t="s">
        <v>1865</v>
      </c>
    </row>
    <row r="813" spans="1:29" x14ac:dyDescent="0.25">
      <c r="H813" t="s">
        <v>1866</v>
      </c>
    </row>
    <row r="814" spans="1:29" x14ac:dyDescent="0.25">
      <c r="A814">
        <v>404</v>
      </c>
      <c r="B814">
        <v>3069</v>
      </c>
      <c r="C814" t="s">
        <v>1867</v>
      </c>
      <c r="D814" t="s">
        <v>1868</v>
      </c>
      <c r="E814" t="s">
        <v>249</v>
      </c>
      <c r="F814" t="s">
        <v>1869</v>
      </c>
      <c r="G814" t="str">
        <f>"201006000088"</f>
        <v>201006000088</v>
      </c>
      <c r="H814" t="s">
        <v>354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30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U814">
        <v>0</v>
      </c>
      <c r="V814">
        <v>46</v>
      </c>
      <c r="W814">
        <v>322</v>
      </c>
      <c r="X814">
        <v>0</v>
      </c>
      <c r="Z814">
        <v>0</v>
      </c>
      <c r="AA814">
        <v>0</v>
      </c>
      <c r="AB814">
        <v>0</v>
      </c>
      <c r="AC814" t="s">
        <v>1870</v>
      </c>
    </row>
    <row r="815" spans="1:29" x14ac:dyDescent="0.25">
      <c r="H815" t="s">
        <v>1871</v>
      </c>
    </row>
    <row r="816" spans="1:29" x14ac:dyDescent="0.25">
      <c r="A816">
        <v>405</v>
      </c>
      <c r="B816">
        <v>13073</v>
      </c>
      <c r="C816" t="s">
        <v>1872</v>
      </c>
      <c r="D816" t="s">
        <v>124</v>
      </c>
      <c r="E816" t="s">
        <v>34</v>
      </c>
      <c r="F816" t="s">
        <v>1873</v>
      </c>
      <c r="G816" t="str">
        <f>"00496679"</f>
        <v>00496679</v>
      </c>
      <c r="H816" t="s">
        <v>1874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30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28</v>
      </c>
      <c r="W816">
        <v>196</v>
      </c>
      <c r="X816">
        <v>0</v>
      </c>
      <c r="Z816">
        <v>0</v>
      </c>
      <c r="AA816">
        <v>0</v>
      </c>
      <c r="AB816">
        <v>0</v>
      </c>
      <c r="AC816" t="s">
        <v>1875</v>
      </c>
    </row>
    <row r="817" spans="1:29" x14ac:dyDescent="0.25">
      <c r="H817" t="s">
        <v>1876</v>
      </c>
    </row>
    <row r="818" spans="1:29" x14ac:dyDescent="0.25">
      <c r="A818">
        <v>406</v>
      </c>
      <c r="B818">
        <v>8385</v>
      </c>
      <c r="C818" t="s">
        <v>1877</v>
      </c>
      <c r="D818" t="s">
        <v>1878</v>
      </c>
      <c r="E818" t="s">
        <v>82</v>
      </c>
      <c r="F818" t="s">
        <v>1879</v>
      </c>
      <c r="G818" t="str">
        <f>"00022126"</f>
        <v>00022126</v>
      </c>
      <c r="H818" t="s">
        <v>1880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30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31</v>
      </c>
      <c r="W818">
        <v>217</v>
      </c>
      <c r="X818">
        <v>0</v>
      </c>
      <c r="Z818">
        <v>0</v>
      </c>
      <c r="AA818">
        <v>0</v>
      </c>
      <c r="AB818">
        <v>0</v>
      </c>
      <c r="AC818" t="s">
        <v>1881</v>
      </c>
    </row>
    <row r="819" spans="1:29" x14ac:dyDescent="0.25">
      <c r="H819" t="s">
        <v>1882</v>
      </c>
    </row>
    <row r="820" spans="1:29" x14ac:dyDescent="0.25">
      <c r="A820">
        <v>407</v>
      </c>
      <c r="B820">
        <v>3958</v>
      </c>
      <c r="C820" t="s">
        <v>1883</v>
      </c>
      <c r="D820" t="s">
        <v>1884</v>
      </c>
      <c r="E820" t="s">
        <v>1210</v>
      </c>
      <c r="F820" t="s">
        <v>1885</v>
      </c>
      <c r="G820" t="str">
        <f>"201511033679"</f>
        <v>201511033679</v>
      </c>
      <c r="H820" t="s">
        <v>580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48</v>
      </c>
      <c r="W820">
        <v>336</v>
      </c>
      <c r="X820">
        <v>0</v>
      </c>
      <c r="Z820">
        <v>0</v>
      </c>
      <c r="AA820">
        <v>0</v>
      </c>
      <c r="AB820">
        <v>0</v>
      </c>
      <c r="AC820" t="s">
        <v>1886</v>
      </c>
    </row>
    <row r="821" spans="1:29" x14ac:dyDescent="0.25">
      <c r="H821" t="s">
        <v>1887</v>
      </c>
    </row>
    <row r="822" spans="1:29" x14ac:dyDescent="0.25">
      <c r="A822">
        <v>408</v>
      </c>
      <c r="B822">
        <v>4720</v>
      </c>
      <c r="C822" t="s">
        <v>1888</v>
      </c>
      <c r="D822" t="s">
        <v>1889</v>
      </c>
      <c r="E822" t="s">
        <v>320</v>
      </c>
      <c r="F822" t="s">
        <v>1890</v>
      </c>
      <c r="G822" t="str">
        <f>"201511012282"</f>
        <v>201511012282</v>
      </c>
      <c r="H822" t="s">
        <v>354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U822">
        <v>0</v>
      </c>
      <c r="V822">
        <v>50</v>
      </c>
      <c r="W822">
        <v>350</v>
      </c>
      <c r="X822">
        <v>0</v>
      </c>
      <c r="Z822">
        <v>0</v>
      </c>
      <c r="AA822">
        <v>0</v>
      </c>
      <c r="AB822">
        <v>0</v>
      </c>
      <c r="AC822" t="s">
        <v>1891</v>
      </c>
    </row>
    <row r="823" spans="1:29" x14ac:dyDescent="0.25">
      <c r="H823" t="s">
        <v>1892</v>
      </c>
    </row>
    <row r="824" spans="1:29" x14ac:dyDescent="0.25">
      <c r="A824">
        <v>409</v>
      </c>
      <c r="B824">
        <v>7865</v>
      </c>
      <c r="C824" t="s">
        <v>1893</v>
      </c>
      <c r="D824" t="s">
        <v>486</v>
      </c>
      <c r="E824" t="s">
        <v>320</v>
      </c>
      <c r="F824" t="s">
        <v>1894</v>
      </c>
      <c r="G824" t="str">
        <f>"201511010293"</f>
        <v>201511010293</v>
      </c>
      <c r="H824" t="s">
        <v>832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30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  <c r="V824">
        <v>51</v>
      </c>
      <c r="W824">
        <v>357</v>
      </c>
      <c r="X824">
        <v>0</v>
      </c>
      <c r="Z824">
        <v>0</v>
      </c>
      <c r="AA824">
        <v>0</v>
      </c>
      <c r="AB824">
        <v>0</v>
      </c>
      <c r="AC824" t="s">
        <v>1895</v>
      </c>
    </row>
    <row r="825" spans="1:29" x14ac:dyDescent="0.25">
      <c r="H825" t="s">
        <v>1896</v>
      </c>
    </row>
    <row r="826" spans="1:29" x14ac:dyDescent="0.25">
      <c r="A826">
        <v>410</v>
      </c>
      <c r="B826">
        <v>15609</v>
      </c>
      <c r="C826" t="s">
        <v>1897</v>
      </c>
      <c r="D826" t="s">
        <v>486</v>
      </c>
      <c r="E826" t="s">
        <v>320</v>
      </c>
      <c r="F826" t="s">
        <v>1898</v>
      </c>
      <c r="G826" t="str">
        <f>"201511016883"</f>
        <v>201511016883</v>
      </c>
      <c r="H826" t="s">
        <v>959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30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U826">
        <v>0</v>
      </c>
      <c r="V826">
        <v>35</v>
      </c>
      <c r="W826">
        <v>245</v>
      </c>
      <c r="X826">
        <v>0</v>
      </c>
      <c r="Z826">
        <v>0</v>
      </c>
      <c r="AA826">
        <v>0</v>
      </c>
      <c r="AB826">
        <v>0</v>
      </c>
      <c r="AC826" t="s">
        <v>1899</v>
      </c>
    </row>
    <row r="827" spans="1:29" x14ac:dyDescent="0.25">
      <c r="H827" t="s">
        <v>1900</v>
      </c>
    </row>
    <row r="828" spans="1:29" x14ac:dyDescent="0.25">
      <c r="A828">
        <v>411</v>
      </c>
      <c r="B828">
        <v>1623</v>
      </c>
      <c r="C828" t="s">
        <v>1901</v>
      </c>
      <c r="D828" t="s">
        <v>379</v>
      </c>
      <c r="E828" t="s">
        <v>1027</v>
      </c>
      <c r="F828" t="s">
        <v>1902</v>
      </c>
      <c r="G828" t="str">
        <f>"201511029960"</f>
        <v>201511029960</v>
      </c>
      <c r="H828" t="s">
        <v>1903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U828">
        <v>0</v>
      </c>
      <c r="V828">
        <v>27</v>
      </c>
      <c r="W828">
        <v>189</v>
      </c>
      <c r="X828">
        <v>0</v>
      </c>
      <c r="Z828">
        <v>0</v>
      </c>
      <c r="AA828">
        <v>0</v>
      </c>
      <c r="AB828">
        <v>0</v>
      </c>
      <c r="AC828" t="s">
        <v>1904</v>
      </c>
    </row>
    <row r="829" spans="1:29" x14ac:dyDescent="0.25">
      <c r="H829" t="s">
        <v>1905</v>
      </c>
    </row>
    <row r="830" spans="1:29" x14ac:dyDescent="0.25">
      <c r="A830">
        <v>412</v>
      </c>
      <c r="B830">
        <v>573</v>
      </c>
      <c r="C830" t="s">
        <v>1906</v>
      </c>
      <c r="D830" t="s">
        <v>175</v>
      </c>
      <c r="E830" t="s">
        <v>82</v>
      </c>
      <c r="F830" t="s">
        <v>1907</v>
      </c>
      <c r="G830" t="str">
        <f>"201511006541"</f>
        <v>201511006541</v>
      </c>
      <c r="H830" t="s">
        <v>67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70</v>
      </c>
      <c r="P830">
        <v>0</v>
      </c>
      <c r="Q830">
        <v>0</v>
      </c>
      <c r="R830">
        <v>0</v>
      </c>
      <c r="S830">
        <v>0</v>
      </c>
      <c r="T830">
        <v>0</v>
      </c>
      <c r="U830">
        <v>0</v>
      </c>
      <c r="V830">
        <v>28</v>
      </c>
      <c r="W830">
        <v>196</v>
      </c>
      <c r="X830">
        <v>0</v>
      </c>
      <c r="Z830">
        <v>0</v>
      </c>
      <c r="AA830">
        <v>0</v>
      </c>
      <c r="AB830">
        <v>0</v>
      </c>
      <c r="AC830" t="s">
        <v>1904</v>
      </c>
    </row>
    <row r="831" spans="1:29" x14ac:dyDescent="0.25">
      <c r="H831" t="s">
        <v>1908</v>
      </c>
    </row>
    <row r="832" spans="1:29" x14ac:dyDescent="0.25">
      <c r="A832">
        <v>413</v>
      </c>
      <c r="B832">
        <v>15314</v>
      </c>
      <c r="C832" t="s">
        <v>1909</v>
      </c>
      <c r="D832" t="s">
        <v>106</v>
      </c>
      <c r="E832" t="s">
        <v>49</v>
      </c>
      <c r="F832" t="s">
        <v>1910</v>
      </c>
      <c r="G832" t="str">
        <f>"00499884"</f>
        <v>00499884</v>
      </c>
      <c r="H832">
        <v>858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30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  <c r="V832">
        <v>34</v>
      </c>
      <c r="W832">
        <v>238</v>
      </c>
      <c r="X832">
        <v>0</v>
      </c>
      <c r="Z832">
        <v>0</v>
      </c>
      <c r="AA832">
        <v>0</v>
      </c>
      <c r="AB832">
        <v>0</v>
      </c>
      <c r="AC832">
        <v>1126</v>
      </c>
    </row>
    <row r="833" spans="1:29" x14ac:dyDescent="0.25">
      <c r="H833" t="s">
        <v>1911</v>
      </c>
    </row>
    <row r="834" spans="1:29" x14ac:dyDescent="0.25">
      <c r="A834">
        <v>414</v>
      </c>
      <c r="B834">
        <v>1311</v>
      </c>
      <c r="C834" t="s">
        <v>1912</v>
      </c>
      <c r="D834" t="s">
        <v>205</v>
      </c>
      <c r="E834" t="s">
        <v>15</v>
      </c>
      <c r="F834" t="s">
        <v>1913</v>
      </c>
      <c r="G834" t="str">
        <f>"201511032022"</f>
        <v>201511032022</v>
      </c>
      <c r="H834">
        <v>825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U834">
        <v>0</v>
      </c>
      <c r="V834">
        <v>43</v>
      </c>
      <c r="W834">
        <v>301</v>
      </c>
      <c r="X834">
        <v>0</v>
      </c>
      <c r="Z834">
        <v>0</v>
      </c>
      <c r="AA834">
        <v>0</v>
      </c>
      <c r="AB834">
        <v>0</v>
      </c>
      <c r="AC834">
        <v>1126</v>
      </c>
    </row>
    <row r="835" spans="1:29" x14ac:dyDescent="0.25">
      <c r="H835" t="s">
        <v>1914</v>
      </c>
    </row>
    <row r="836" spans="1:29" x14ac:dyDescent="0.25">
      <c r="A836">
        <v>415</v>
      </c>
      <c r="B836">
        <v>14676</v>
      </c>
      <c r="C836" t="s">
        <v>1915</v>
      </c>
      <c r="D836" t="s">
        <v>388</v>
      </c>
      <c r="E836" t="s">
        <v>34</v>
      </c>
      <c r="F836" t="s">
        <v>1916</v>
      </c>
      <c r="G836" t="str">
        <f>"201511018485"</f>
        <v>201511018485</v>
      </c>
      <c r="H836" t="s">
        <v>40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30</v>
      </c>
      <c r="O836">
        <v>0</v>
      </c>
      <c r="P836">
        <v>0</v>
      </c>
      <c r="Q836">
        <v>0</v>
      </c>
      <c r="R836">
        <v>0</v>
      </c>
      <c r="S836">
        <v>0</v>
      </c>
      <c r="T836">
        <v>0</v>
      </c>
      <c r="U836">
        <v>0</v>
      </c>
      <c r="V836">
        <v>42</v>
      </c>
      <c r="W836">
        <v>294</v>
      </c>
      <c r="X836">
        <v>0</v>
      </c>
      <c r="Z836">
        <v>0</v>
      </c>
      <c r="AA836">
        <v>0</v>
      </c>
      <c r="AB836">
        <v>0</v>
      </c>
      <c r="AC836" t="s">
        <v>1917</v>
      </c>
    </row>
    <row r="837" spans="1:29" x14ac:dyDescent="0.25">
      <c r="H837" t="s">
        <v>1918</v>
      </c>
    </row>
    <row r="838" spans="1:29" x14ac:dyDescent="0.25">
      <c r="A838">
        <v>416</v>
      </c>
      <c r="B838">
        <v>6934</v>
      </c>
      <c r="C838" t="s">
        <v>1919</v>
      </c>
      <c r="D838" t="s">
        <v>789</v>
      </c>
      <c r="E838" t="s">
        <v>49</v>
      </c>
      <c r="F838" t="s">
        <v>1920</v>
      </c>
      <c r="G838" t="str">
        <f>"201511039809"</f>
        <v>201511039809</v>
      </c>
      <c r="H838" t="s">
        <v>40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30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U838">
        <v>0</v>
      </c>
      <c r="V838">
        <v>42</v>
      </c>
      <c r="W838">
        <v>294</v>
      </c>
      <c r="X838">
        <v>0</v>
      </c>
      <c r="Z838">
        <v>0</v>
      </c>
      <c r="AA838">
        <v>0</v>
      </c>
      <c r="AB838">
        <v>0</v>
      </c>
      <c r="AC838" t="s">
        <v>1917</v>
      </c>
    </row>
    <row r="839" spans="1:29" x14ac:dyDescent="0.25">
      <c r="H839" t="s">
        <v>1921</v>
      </c>
    </row>
    <row r="840" spans="1:29" x14ac:dyDescent="0.25">
      <c r="A840">
        <v>417</v>
      </c>
      <c r="B840">
        <v>14205</v>
      </c>
      <c r="C840" t="s">
        <v>1169</v>
      </c>
      <c r="D840" t="s">
        <v>1922</v>
      </c>
      <c r="E840" t="s">
        <v>1277</v>
      </c>
      <c r="F840" t="s">
        <v>1923</v>
      </c>
      <c r="G840" t="str">
        <f>"201511035326"</f>
        <v>201511035326</v>
      </c>
      <c r="H840" t="s">
        <v>902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30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  <c r="V840">
        <v>32</v>
      </c>
      <c r="W840">
        <v>224</v>
      </c>
      <c r="X840">
        <v>0</v>
      </c>
      <c r="Z840">
        <v>0</v>
      </c>
      <c r="AA840">
        <v>0</v>
      </c>
      <c r="AB840">
        <v>0</v>
      </c>
      <c r="AC840" t="s">
        <v>1924</v>
      </c>
    </row>
    <row r="841" spans="1:29" x14ac:dyDescent="0.25">
      <c r="H841" t="s">
        <v>1925</v>
      </c>
    </row>
    <row r="842" spans="1:29" x14ac:dyDescent="0.25">
      <c r="A842">
        <v>418</v>
      </c>
      <c r="B842">
        <v>6657</v>
      </c>
      <c r="C842" t="s">
        <v>1926</v>
      </c>
      <c r="D842" t="s">
        <v>1927</v>
      </c>
      <c r="E842" t="s">
        <v>135</v>
      </c>
      <c r="F842" t="s">
        <v>1928</v>
      </c>
      <c r="G842" t="str">
        <f>"201102000165"</f>
        <v>201102000165</v>
      </c>
      <c r="H842" t="s">
        <v>177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U842">
        <v>0</v>
      </c>
      <c r="V842">
        <v>44</v>
      </c>
      <c r="W842">
        <v>308</v>
      </c>
      <c r="X842">
        <v>0</v>
      </c>
      <c r="Z842">
        <v>0</v>
      </c>
      <c r="AA842">
        <v>0</v>
      </c>
      <c r="AB842">
        <v>0</v>
      </c>
      <c r="AC842" t="s">
        <v>1929</v>
      </c>
    </row>
    <row r="843" spans="1:29" x14ac:dyDescent="0.25">
      <c r="H843" t="s">
        <v>1930</v>
      </c>
    </row>
    <row r="844" spans="1:29" x14ac:dyDescent="0.25">
      <c r="A844">
        <v>419</v>
      </c>
      <c r="B844">
        <v>508</v>
      </c>
      <c r="C844" t="s">
        <v>1931</v>
      </c>
      <c r="D844" t="s">
        <v>22</v>
      </c>
      <c r="E844" t="s">
        <v>49</v>
      </c>
      <c r="F844" t="s">
        <v>1932</v>
      </c>
      <c r="G844" t="str">
        <f>"201512000042"</f>
        <v>201512000042</v>
      </c>
      <c r="H844">
        <v>737</v>
      </c>
      <c r="I844">
        <v>0</v>
      </c>
      <c r="J844">
        <v>0</v>
      </c>
      <c r="K844">
        <v>0</v>
      </c>
      <c r="L844">
        <v>0</v>
      </c>
      <c r="M844">
        <v>0</v>
      </c>
      <c r="N844">
        <v>50</v>
      </c>
      <c r="O844">
        <v>0</v>
      </c>
      <c r="P844">
        <v>0</v>
      </c>
      <c r="Q844">
        <v>0</v>
      </c>
      <c r="R844">
        <v>0</v>
      </c>
      <c r="S844">
        <v>0</v>
      </c>
      <c r="T844">
        <v>0</v>
      </c>
      <c r="U844">
        <v>0</v>
      </c>
      <c r="V844">
        <v>48</v>
      </c>
      <c r="W844">
        <v>336</v>
      </c>
      <c r="X844">
        <v>0</v>
      </c>
      <c r="Z844">
        <v>0</v>
      </c>
      <c r="AA844">
        <v>0</v>
      </c>
      <c r="AB844">
        <v>0</v>
      </c>
      <c r="AC844">
        <v>1123</v>
      </c>
    </row>
    <row r="845" spans="1:29" x14ac:dyDescent="0.25">
      <c r="H845" t="s">
        <v>1933</v>
      </c>
    </row>
    <row r="846" spans="1:29" x14ac:dyDescent="0.25">
      <c r="A846">
        <v>420</v>
      </c>
      <c r="B846">
        <v>12518</v>
      </c>
      <c r="C846" t="s">
        <v>792</v>
      </c>
      <c r="D846" t="s">
        <v>1934</v>
      </c>
      <c r="E846" t="s">
        <v>82</v>
      </c>
      <c r="F846" t="s">
        <v>1935</v>
      </c>
      <c r="G846" t="str">
        <f>"201509000155"</f>
        <v>201509000155</v>
      </c>
      <c r="H846" t="s">
        <v>595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70</v>
      </c>
      <c r="O846">
        <v>0</v>
      </c>
      <c r="P846">
        <v>0</v>
      </c>
      <c r="Q846">
        <v>0</v>
      </c>
      <c r="R846">
        <v>50</v>
      </c>
      <c r="S846">
        <v>0</v>
      </c>
      <c r="T846">
        <v>0</v>
      </c>
      <c r="U846">
        <v>0</v>
      </c>
      <c r="V846">
        <v>32</v>
      </c>
      <c r="W846">
        <v>224</v>
      </c>
      <c r="X846">
        <v>0</v>
      </c>
      <c r="Z846">
        <v>0</v>
      </c>
      <c r="AA846">
        <v>0</v>
      </c>
      <c r="AB846">
        <v>0</v>
      </c>
      <c r="AC846" t="s">
        <v>1936</v>
      </c>
    </row>
    <row r="847" spans="1:29" x14ac:dyDescent="0.25">
      <c r="H847" t="s">
        <v>1937</v>
      </c>
    </row>
    <row r="848" spans="1:29" x14ac:dyDescent="0.25">
      <c r="A848">
        <v>421</v>
      </c>
      <c r="B848">
        <v>10950</v>
      </c>
      <c r="C848" t="s">
        <v>411</v>
      </c>
      <c r="D848" t="s">
        <v>124</v>
      </c>
      <c r="E848" t="s">
        <v>271</v>
      </c>
      <c r="F848" t="s">
        <v>1938</v>
      </c>
      <c r="G848" t="str">
        <f>"201511007527"</f>
        <v>201511007527</v>
      </c>
      <c r="H848" t="s">
        <v>773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  <c r="V848">
        <v>31</v>
      </c>
      <c r="W848">
        <v>217</v>
      </c>
      <c r="X848">
        <v>0</v>
      </c>
      <c r="Z848">
        <v>0</v>
      </c>
      <c r="AA848">
        <v>0</v>
      </c>
      <c r="AB848">
        <v>0</v>
      </c>
      <c r="AC848" t="s">
        <v>1939</v>
      </c>
    </row>
    <row r="849" spans="1:29" x14ac:dyDescent="0.25">
      <c r="H849" t="s">
        <v>1940</v>
      </c>
    </row>
    <row r="850" spans="1:29" x14ac:dyDescent="0.25">
      <c r="A850">
        <v>422</v>
      </c>
      <c r="B850">
        <v>7788</v>
      </c>
      <c r="C850" t="s">
        <v>1941</v>
      </c>
      <c r="D850" t="s">
        <v>228</v>
      </c>
      <c r="E850" t="s">
        <v>1942</v>
      </c>
      <c r="F850" t="s">
        <v>1943</v>
      </c>
      <c r="G850" t="str">
        <f>"201507004275"</f>
        <v>201507004275</v>
      </c>
      <c r="H850" t="s">
        <v>1874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30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U850">
        <v>0</v>
      </c>
      <c r="V850">
        <v>26</v>
      </c>
      <c r="W850">
        <v>182</v>
      </c>
      <c r="X850">
        <v>0</v>
      </c>
      <c r="Z850">
        <v>0</v>
      </c>
      <c r="AA850">
        <v>0</v>
      </c>
      <c r="AB850">
        <v>0</v>
      </c>
      <c r="AC850" t="s">
        <v>1944</v>
      </c>
    </row>
    <row r="851" spans="1:29" x14ac:dyDescent="0.25">
      <c r="H851" t="s">
        <v>1945</v>
      </c>
    </row>
    <row r="852" spans="1:29" x14ac:dyDescent="0.25">
      <c r="A852">
        <v>423</v>
      </c>
      <c r="B852">
        <v>6417</v>
      </c>
      <c r="C852" t="s">
        <v>1946</v>
      </c>
      <c r="D852" t="s">
        <v>53</v>
      </c>
      <c r="E852" t="s">
        <v>78</v>
      </c>
      <c r="F852" t="s">
        <v>1947</v>
      </c>
      <c r="G852" t="str">
        <f>"201511041587"</f>
        <v>201511041587</v>
      </c>
      <c r="H852" t="s">
        <v>67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70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27</v>
      </c>
      <c r="W852">
        <v>189</v>
      </c>
      <c r="X852">
        <v>0</v>
      </c>
      <c r="Z852">
        <v>0</v>
      </c>
      <c r="AA852">
        <v>0</v>
      </c>
      <c r="AB852">
        <v>0</v>
      </c>
      <c r="AC852" t="s">
        <v>1948</v>
      </c>
    </row>
    <row r="853" spans="1:29" x14ac:dyDescent="0.25">
      <c r="H853" t="s">
        <v>1949</v>
      </c>
    </row>
    <row r="854" spans="1:29" x14ac:dyDescent="0.25">
      <c r="A854">
        <v>424</v>
      </c>
      <c r="B854">
        <v>8120</v>
      </c>
      <c r="C854" t="s">
        <v>1950</v>
      </c>
      <c r="D854" t="s">
        <v>48</v>
      </c>
      <c r="E854" t="s">
        <v>34</v>
      </c>
      <c r="F854" t="s">
        <v>1951</v>
      </c>
      <c r="G854" t="str">
        <f>"201511009491"</f>
        <v>201511009491</v>
      </c>
      <c r="H854" t="s">
        <v>61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30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U854">
        <v>0</v>
      </c>
      <c r="V854">
        <v>37</v>
      </c>
      <c r="W854">
        <v>259</v>
      </c>
      <c r="X854">
        <v>0</v>
      </c>
      <c r="Z854">
        <v>0</v>
      </c>
      <c r="AA854">
        <v>0</v>
      </c>
      <c r="AB854">
        <v>0</v>
      </c>
      <c r="AC854" t="s">
        <v>1952</v>
      </c>
    </row>
    <row r="855" spans="1:29" x14ac:dyDescent="0.25">
      <c r="H855" t="s">
        <v>1953</v>
      </c>
    </row>
    <row r="856" spans="1:29" x14ac:dyDescent="0.25">
      <c r="A856">
        <v>425</v>
      </c>
      <c r="B856">
        <v>3627</v>
      </c>
      <c r="C856" t="s">
        <v>1954</v>
      </c>
      <c r="D856" t="s">
        <v>486</v>
      </c>
      <c r="E856" t="s">
        <v>1955</v>
      </c>
      <c r="F856" t="s">
        <v>1956</v>
      </c>
      <c r="G856" t="str">
        <f>"00439218"</f>
        <v>00439218</v>
      </c>
      <c r="H856" t="s">
        <v>299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30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  <c r="V856">
        <v>26</v>
      </c>
      <c r="W856">
        <v>182</v>
      </c>
      <c r="X856">
        <v>0</v>
      </c>
      <c r="Z856">
        <v>0</v>
      </c>
      <c r="AA856">
        <v>0</v>
      </c>
      <c r="AB856">
        <v>0</v>
      </c>
      <c r="AC856" t="s">
        <v>1957</v>
      </c>
    </row>
    <row r="857" spans="1:29" x14ac:dyDescent="0.25">
      <c r="H857" t="s">
        <v>1958</v>
      </c>
    </row>
    <row r="858" spans="1:29" x14ac:dyDescent="0.25">
      <c r="A858">
        <v>426</v>
      </c>
      <c r="B858">
        <v>14142</v>
      </c>
      <c r="C858" t="s">
        <v>1959</v>
      </c>
      <c r="D858" t="s">
        <v>106</v>
      </c>
      <c r="E858" t="s">
        <v>100</v>
      </c>
      <c r="F858" t="s">
        <v>1960</v>
      </c>
      <c r="G858" t="str">
        <f>"201511021125"</f>
        <v>201511021125</v>
      </c>
      <c r="H858" t="s">
        <v>1128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30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U858">
        <v>0</v>
      </c>
      <c r="V858">
        <v>41</v>
      </c>
      <c r="W858">
        <v>287</v>
      </c>
      <c r="X858">
        <v>0</v>
      </c>
      <c r="Z858">
        <v>0</v>
      </c>
      <c r="AA858">
        <v>0</v>
      </c>
      <c r="AB858">
        <v>0</v>
      </c>
      <c r="AC858" t="s">
        <v>1961</v>
      </c>
    </row>
    <row r="859" spans="1:29" x14ac:dyDescent="0.25">
      <c r="H859" t="s">
        <v>1962</v>
      </c>
    </row>
    <row r="860" spans="1:29" x14ac:dyDescent="0.25">
      <c r="A860">
        <v>427</v>
      </c>
      <c r="B860">
        <v>13888</v>
      </c>
      <c r="C860" t="s">
        <v>1963</v>
      </c>
      <c r="D860" t="s">
        <v>44</v>
      </c>
      <c r="E860" t="s">
        <v>89</v>
      </c>
      <c r="F860" t="s">
        <v>1964</v>
      </c>
      <c r="G860" t="str">
        <f>"201510002760"</f>
        <v>201510002760</v>
      </c>
      <c r="H860" t="s">
        <v>1965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30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U860">
        <v>0</v>
      </c>
      <c r="V860">
        <v>48</v>
      </c>
      <c r="W860">
        <v>336</v>
      </c>
      <c r="X860">
        <v>0</v>
      </c>
      <c r="Z860">
        <v>0</v>
      </c>
      <c r="AA860">
        <v>0</v>
      </c>
      <c r="AB860">
        <v>0</v>
      </c>
      <c r="AC860" t="s">
        <v>1966</v>
      </c>
    </row>
    <row r="861" spans="1:29" x14ac:dyDescent="0.25">
      <c r="H861" t="s">
        <v>1836</v>
      </c>
    </row>
    <row r="862" spans="1:29" x14ac:dyDescent="0.25">
      <c r="A862">
        <v>428</v>
      </c>
      <c r="B862">
        <v>13895</v>
      </c>
      <c r="C862" t="s">
        <v>996</v>
      </c>
      <c r="D862" t="s">
        <v>124</v>
      </c>
      <c r="E862" t="s">
        <v>49</v>
      </c>
      <c r="F862" t="s">
        <v>1967</v>
      </c>
      <c r="G862" t="str">
        <f>"201512000315"</f>
        <v>201512000315</v>
      </c>
      <c r="H862" t="s">
        <v>860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30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U862">
        <v>0</v>
      </c>
      <c r="V862">
        <v>30</v>
      </c>
      <c r="W862">
        <v>210</v>
      </c>
      <c r="X862">
        <v>0</v>
      </c>
      <c r="Z862">
        <v>0</v>
      </c>
      <c r="AA862">
        <v>0</v>
      </c>
      <c r="AB862">
        <v>0</v>
      </c>
      <c r="AC862" t="s">
        <v>1968</v>
      </c>
    </row>
    <row r="863" spans="1:29" x14ac:dyDescent="0.25">
      <c r="H863" t="s">
        <v>1969</v>
      </c>
    </row>
    <row r="864" spans="1:29" x14ac:dyDescent="0.25">
      <c r="A864">
        <v>429</v>
      </c>
      <c r="B864">
        <v>1013</v>
      </c>
      <c r="C864" t="s">
        <v>1970</v>
      </c>
      <c r="D864" t="s">
        <v>1971</v>
      </c>
      <c r="E864" t="s">
        <v>250</v>
      </c>
      <c r="F864" t="s">
        <v>1972</v>
      </c>
      <c r="G864" t="str">
        <f>"201511034313"</f>
        <v>201511034313</v>
      </c>
      <c r="H864" t="s">
        <v>1973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30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  <c r="V864">
        <v>56</v>
      </c>
      <c r="W864">
        <v>392</v>
      </c>
      <c r="X864">
        <v>0</v>
      </c>
      <c r="Z864">
        <v>0</v>
      </c>
      <c r="AA864">
        <v>0</v>
      </c>
      <c r="AB864">
        <v>0</v>
      </c>
      <c r="AC864" t="s">
        <v>1974</v>
      </c>
    </row>
    <row r="865" spans="1:29" x14ac:dyDescent="0.25">
      <c r="H865" t="s">
        <v>1975</v>
      </c>
    </row>
    <row r="866" spans="1:29" x14ac:dyDescent="0.25">
      <c r="A866">
        <v>430</v>
      </c>
      <c r="B866">
        <v>8716</v>
      </c>
      <c r="C866" t="s">
        <v>1976</v>
      </c>
      <c r="D866" t="s">
        <v>379</v>
      </c>
      <c r="E866" t="s">
        <v>88</v>
      </c>
      <c r="F866" t="s">
        <v>1977</v>
      </c>
      <c r="G866" t="str">
        <f>"201511005129"</f>
        <v>201511005129</v>
      </c>
      <c r="H866" t="s">
        <v>1176</v>
      </c>
      <c r="I866">
        <v>0</v>
      </c>
      <c r="J866">
        <v>0</v>
      </c>
      <c r="K866">
        <v>0</v>
      </c>
      <c r="L866">
        <v>0</v>
      </c>
      <c r="M866">
        <v>0</v>
      </c>
      <c r="N866">
        <v>30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U866">
        <v>0</v>
      </c>
      <c r="V866">
        <v>36</v>
      </c>
      <c r="W866">
        <v>252</v>
      </c>
      <c r="X866">
        <v>0</v>
      </c>
      <c r="Z866">
        <v>0</v>
      </c>
      <c r="AA866">
        <v>0</v>
      </c>
      <c r="AB866">
        <v>0</v>
      </c>
      <c r="AC866" t="s">
        <v>1978</v>
      </c>
    </row>
    <row r="867" spans="1:29" x14ac:dyDescent="0.25">
      <c r="H867" t="s">
        <v>1979</v>
      </c>
    </row>
    <row r="868" spans="1:29" x14ac:dyDescent="0.25">
      <c r="A868">
        <v>431</v>
      </c>
      <c r="B868">
        <v>8096</v>
      </c>
      <c r="C868" t="s">
        <v>1980</v>
      </c>
      <c r="D868" t="s">
        <v>1981</v>
      </c>
      <c r="E868" t="s">
        <v>267</v>
      </c>
      <c r="F868" t="s">
        <v>1982</v>
      </c>
      <c r="G868" t="str">
        <f>"201511004646"</f>
        <v>201511004646</v>
      </c>
      <c r="H868" t="s">
        <v>55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70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30</v>
      </c>
      <c r="W868">
        <v>210</v>
      </c>
      <c r="X868">
        <v>0</v>
      </c>
      <c r="Z868">
        <v>0</v>
      </c>
      <c r="AA868">
        <v>0</v>
      </c>
      <c r="AB868">
        <v>0</v>
      </c>
      <c r="AC868" t="s">
        <v>1983</v>
      </c>
    </row>
    <row r="869" spans="1:29" x14ac:dyDescent="0.25">
      <c r="H869" t="s">
        <v>1984</v>
      </c>
    </row>
    <row r="870" spans="1:29" x14ac:dyDescent="0.25">
      <c r="A870">
        <v>432</v>
      </c>
      <c r="B870">
        <v>14713</v>
      </c>
      <c r="C870" t="s">
        <v>1985</v>
      </c>
      <c r="D870" t="s">
        <v>228</v>
      </c>
      <c r="E870" t="s">
        <v>465</v>
      </c>
      <c r="F870" t="s">
        <v>1986</v>
      </c>
      <c r="G870" t="str">
        <f>"201209000107"</f>
        <v>201209000107</v>
      </c>
      <c r="H870">
        <v>737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30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49</v>
      </c>
      <c r="W870">
        <v>343</v>
      </c>
      <c r="X870">
        <v>0</v>
      </c>
      <c r="Z870">
        <v>0</v>
      </c>
      <c r="AA870">
        <v>0</v>
      </c>
      <c r="AB870">
        <v>0</v>
      </c>
      <c r="AC870">
        <v>1110</v>
      </c>
    </row>
    <row r="871" spans="1:29" x14ac:dyDescent="0.25">
      <c r="H871" t="s">
        <v>1987</v>
      </c>
    </row>
    <row r="872" spans="1:29" x14ac:dyDescent="0.25">
      <c r="A872">
        <v>433</v>
      </c>
      <c r="B872">
        <v>1638</v>
      </c>
      <c r="C872" t="s">
        <v>1988</v>
      </c>
      <c r="D872" t="s">
        <v>44</v>
      </c>
      <c r="E872" t="s">
        <v>375</v>
      </c>
      <c r="F872" t="s">
        <v>1989</v>
      </c>
      <c r="G872" t="str">
        <f>"00032566"</f>
        <v>00032566</v>
      </c>
      <c r="H872" t="s">
        <v>40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70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  <c r="V872">
        <v>34</v>
      </c>
      <c r="W872">
        <v>238</v>
      </c>
      <c r="X872">
        <v>0</v>
      </c>
      <c r="Z872">
        <v>0</v>
      </c>
      <c r="AA872">
        <v>0</v>
      </c>
      <c r="AB872">
        <v>0</v>
      </c>
      <c r="AC872" t="s">
        <v>1990</v>
      </c>
    </row>
    <row r="873" spans="1:29" x14ac:dyDescent="0.25">
      <c r="H873" t="s">
        <v>1991</v>
      </c>
    </row>
    <row r="874" spans="1:29" x14ac:dyDescent="0.25">
      <c r="A874">
        <v>434</v>
      </c>
      <c r="B874">
        <v>4556</v>
      </c>
      <c r="C874" t="s">
        <v>1992</v>
      </c>
      <c r="D874" t="s">
        <v>1993</v>
      </c>
      <c r="E874" t="s">
        <v>135</v>
      </c>
      <c r="F874" t="s">
        <v>1994</v>
      </c>
      <c r="G874" t="str">
        <f>"00024850"</f>
        <v>00024850</v>
      </c>
      <c r="H874" t="s">
        <v>67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30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31</v>
      </c>
      <c r="W874">
        <v>217</v>
      </c>
      <c r="X874">
        <v>0</v>
      </c>
      <c r="Z874">
        <v>0</v>
      </c>
      <c r="AA874">
        <v>0</v>
      </c>
      <c r="AB874">
        <v>0</v>
      </c>
      <c r="AC874" t="s">
        <v>1995</v>
      </c>
    </row>
    <row r="875" spans="1:29" x14ac:dyDescent="0.25">
      <c r="H875" t="s">
        <v>1996</v>
      </c>
    </row>
    <row r="876" spans="1:29" x14ac:dyDescent="0.25">
      <c r="A876">
        <v>435</v>
      </c>
      <c r="B876">
        <v>11731</v>
      </c>
      <c r="C876" t="s">
        <v>1997</v>
      </c>
      <c r="D876" t="s">
        <v>232</v>
      </c>
      <c r="E876" t="s">
        <v>82</v>
      </c>
      <c r="F876" t="s">
        <v>1998</v>
      </c>
      <c r="G876" t="str">
        <f>"201511036175"</f>
        <v>201511036175</v>
      </c>
      <c r="H876" t="s">
        <v>157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30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36</v>
      </c>
      <c r="W876">
        <v>252</v>
      </c>
      <c r="X876">
        <v>0</v>
      </c>
      <c r="Z876">
        <v>0</v>
      </c>
      <c r="AA876">
        <v>0</v>
      </c>
      <c r="AB876">
        <v>0</v>
      </c>
      <c r="AC876" t="s">
        <v>1999</v>
      </c>
    </row>
    <row r="877" spans="1:29" x14ac:dyDescent="0.25">
      <c r="H877" t="s">
        <v>2000</v>
      </c>
    </row>
    <row r="878" spans="1:29" x14ac:dyDescent="0.25">
      <c r="A878">
        <v>436</v>
      </c>
      <c r="B878">
        <v>14411</v>
      </c>
      <c r="C878" t="s">
        <v>2001</v>
      </c>
      <c r="D878" t="s">
        <v>2002</v>
      </c>
      <c r="E878" t="s">
        <v>15</v>
      </c>
      <c r="F878" t="s">
        <v>2003</v>
      </c>
      <c r="G878" t="str">
        <f>"201511026651"</f>
        <v>201511026651</v>
      </c>
      <c r="H878" t="s">
        <v>1270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30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30</v>
      </c>
      <c r="W878">
        <v>210</v>
      </c>
      <c r="X878">
        <v>0</v>
      </c>
      <c r="Z878">
        <v>0</v>
      </c>
      <c r="AA878">
        <v>0</v>
      </c>
      <c r="AB878">
        <v>0</v>
      </c>
      <c r="AC878" t="s">
        <v>2004</v>
      </c>
    </row>
    <row r="879" spans="1:29" x14ac:dyDescent="0.25">
      <c r="H879" t="s">
        <v>2005</v>
      </c>
    </row>
    <row r="880" spans="1:29" x14ac:dyDescent="0.25">
      <c r="A880">
        <v>437</v>
      </c>
      <c r="B880">
        <v>8521</v>
      </c>
      <c r="C880" t="s">
        <v>2006</v>
      </c>
      <c r="D880" t="s">
        <v>106</v>
      </c>
      <c r="E880" t="s">
        <v>135</v>
      </c>
      <c r="F880" t="s">
        <v>2007</v>
      </c>
      <c r="G880" t="str">
        <f>"201411000037"</f>
        <v>201411000037</v>
      </c>
      <c r="H880" t="s">
        <v>628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36</v>
      </c>
      <c r="W880">
        <v>252</v>
      </c>
      <c r="X880">
        <v>0</v>
      </c>
      <c r="Z880">
        <v>0</v>
      </c>
      <c r="AA880">
        <v>0</v>
      </c>
      <c r="AB880">
        <v>0</v>
      </c>
      <c r="AC880" t="s">
        <v>2008</v>
      </c>
    </row>
    <row r="881" spans="1:29" x14ac:dyDescent="0.25">
      <c r="H881" t="s">
        <v>2009</v>
      </c>
    </row>
    <row r="882" spans="1:29" x14ac:dyDescent="0.25">
      <c r="A882">
        <v>438</v>
      </c>
      <c r="B882">
        <v>3789</v>
      </c>
      <c r="C882" t="s">
        <v>2010</v>
      </c>
      <c r="D882" t="s">
        <v>124</v>
      </c>
      <c r="E882" t="s">
        <v>100</v>
      </c>
      <c r="F882" t="s">
        <v>2011</v>
      </c>
      <c r="G882" t="str">
        <f>"201504000616"</f>
        <v>201504000616</v>
      </c>
      <c r="H882" t="s">
        <v>471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30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43</v>
      </c>
      <c r="W882">
        <v>301</v>
      </c>
      <c r="X882">
        <v>0</v>
      </c>
      <c r="Z882">
        <v>0</v>
      </c>
      <c r="AA882">
        <v>0</v>
      </c>
      <c r="AB882">
        <v>0</v>
      </c>
      <c r="AC882" t="s">
        <v>2012</v>
      </c>
    </row>
    <row r="883" spans="1:29" x14ac:dyDescent="0.25">
      <c r="H883" t="s">
        <v>2013</v>
      </c>
    </row>
    <row r="884" spans="1:29" x14ac:dyDescent="0.25">
      <c r="A884">
        <v>439</v>
      </c>
      <c r="B884">
        <v>8503</v>
      </c>
      <c r="C884" t="s">
        <v>2014</v>
      </c>
      <c r="D884" t="s">
        <v>539</v>
      </c>
      <c r="E884" t="s">
        <v>2015</v>
      </c>
      <c r="F884" t="s">
        <v>2016</v>
      </c>
      <c r="G884" t="str">
        <f>"201511038632"</f>
        <v>201511038632</v>
      </c>
      <c r="H884" t="s">
        <v>2017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26</v>
      </c>
      <c r="W884">
        <v>182</v>
      </c>
      <c r="X884">
        <v>0</v>
      </c>
      <c r="Z884">
        <v>0</v>
      </c>
      <c r="AA884">
        <v>0</v>
      </c>
      <c r="AB884">
        <v>0</v>
      </c>
      <c r="AC884" t="s">
        <v>2018</v>
      </c>
    </row>
    <row r="885" spans="1:29" x14ac:dyDescent="0.25">
      <c r="H885" t="s">
        <v>2019</v>
      </c>
    </row>
    <row r="886" spans="1:29" x14ac:dyDescent="0.25">
      <c r="A886">
        <v>440</v>
      </c>
      <c r="B886">
        <v>9471</v>
      </c>
      <c r="C886" t="s">
        <v>2020</v>
      </c>
      <c r="D886" t="s">
        <v>365</v>
      </c>
      <c r="E886" t="s">
        <v>135</v>
      </c>
      <c r="F886" t="s">
        <v>2021</v>
      </c>
      <c r="G886" t="str">
        <f>"00034046"</f>
        <v>00034046</v>
      </c>
      <c r="H886" t="s">
        <v>2022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30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25</v>
      </c>
      <c r="W886">
        <v>175</v>
      </c>
      <c r="X886">
        <v>0</v>
      </c>
      <c r="Z886">
        <v>0</v>
      </c>
      <c r="AA886">
        <v>0</v>
      </c>
      <c r="AB886">
        <v>0</v>
      </c>
      <c r="AC886" t="s">
        <v>2023</v>
      </c>
    </row>
    <row r="887" spans="1:29" x14ac:dyDescent="0.25">
      <c r="H887" t="s">
        <v>2024</v>
      </c>
    </row>
    <row r="888" spans="1:29" x14ac:dyDescent="0.25">
      <c r="A888">
        <v>441</v>
      </c>
      <c r="B888">
        <v>3812</v>
      </c>
      <c r="C888" t="s">
        <v>2025</v>
      </c>
      <c r="D888" t="s">
        <v>88</v>
      </c>
      <c r="E888" t="s">
        <v>49</v>
      </c>
      <c r="F888" t="s">
        <v>2026</v>
      </c>
      <c r="G888" t="str">
        <f>"00497423"</f>
        <v>00497423</v>
      </c>
      <c r="H888" t="s">
        <v>140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30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22</v>
      </c>
      <c r="W888">
        <v>154</v>
      </c>
      <c r="X888">
        <v>0</v>
      </c>
      <c r="Z888">
        <v>0</v>
      </c>
      <c r="AA888">
        <v>6</v>
      </c>
      <c r="AB888">
        <v>120</v>
      </c>
      <c r="AC888" t="s">
        <v>2027</v>
      </c>
    </row>
    <row r="889" spans="1:29" x14ac:dyDescent="0.25">
      <c r="H889" t="s">
        <v>2028</v>
      </c>
    </row>
    <row r="890" spans="1:29" x14ac:dyDescent="0.25">
      <c r="A890">
        <v>442</v>
      </c>
      <c r="B890">
        <v>13102</v>
      </c>
      <c r="C890" t="s">
        <v>2029</v>
      </c>
      <c r="D890" t="s">
        <v>164</v>
      </c>
      <c r="E890" t="s">
        <v>135</v>
      </c>
      <c r="F890" t="s">
        <v>2030</v>
      </c>
      <c r="G890" t="str">
        <f>"201511008597"</f>
        <v>201511008597</v>
      </c>
      <c r="H890" t="s">
        <v>768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30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41</v>
      </c>
      <c r="W890">
        <v>287</v>
      </c>
      <c r="X890">
        <v>0</v>
      </c>
      <c r="Z890">
        <v>0</v>
      </c>
      <c r="AA890">
        <v>0</v>
      </c>
      <c r="AB890">
        <v>0</v>
      </c>
      <c r="AC890" t="s">
        <v>2031</v>
      </c>
    </row>
    <row r="891" spans="1:29" x14ac:dyDescent="0.25">
      <c r="H891" t="s">
        <v>2032</v>
      </c>
    </row>
    <row r="892" spans="1:29" x14ac:dyDescent="0.25">
      <c r="A892">
        <v>443</v>
      </c>
      <c r="B892">
        <v>12184</v>
      </c>
      <c r="C892" t="s">
        <v>2033</v>
      </c>
      <c r="D892" t="s">
        <v>584</v>
      </c>
      <c r="E892" t="s">
        <v>149</v>
      </c>
      <c r="F892" t="s">
        <v>2034</v>
      </c>
      <c r="G892" t="str">
        <f>"00018926"</f>
        <v>00018926</v>
      </c>
      <c r="H892" t="s">
        <v>2035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50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U892">
        <v>0</v>
      </c>
      <c r="V892">
        <v>24</v>
      </c>
      <c r="W892">
        <v>168</v>
      </c>
      <c r="X892">
        <v>0</v>
      </c>
      <c r="Z892">
        <v>0</v>
      </c>
      <c r="AA892">
        <v>0</v>
      </c>
      <c r="AB892">
        <v>0</v>
      </c>
      <c r="AC892" t="s">
        <v>2036</v>
      </c>
    </row>
    <row r="893" spans="1:29" x14ac:dyDescent="0.25">
      <c r="H893" t="s">
        <v>122</v>
      </c>
    </row>
    <row r="894" spans="1:29" x14ac:dyDescent="0.25">
      <c r="A894">
        <v>444</v>
      </c>
      <c r="B894">
        <v>8901</v>
      </c>
      <c r="C894" t="s">
        <v>653</v>
      </c>
      <c r="D894" t="s">
        <v>830</v>
      </c>
      <c r="E894" t="s">
        <v>82</v>
      </c>
      <c r="F894" t="s">
        <v>2037</v>
      </c>
      <c r="G894" t="str">
        <f>"00017712"</f>
        <v>00017712</v>
      </c>
      <c r="H894" t="s">
        <v>930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70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23</v>
      </c>
      <c r="W894">
        <v>161</v>
      </c>
      <c r="X894">
        <v>0</v>
      </c>
      <c r="Z894">
        <v>0</v>
      </c>
      <c r="AA894">
        <v>0</v>
      </c>
      <c r="AB894">
        <v>0</v>
      </c>
      <c r="AC894" t="s">
        <v>2038</v>
      </c>
    </row>
    <row r="895" spans="1:29" x14ac:dyDescent="0.25">
      <c r="H895" t="s">
        <v>2039</v>
      </c>
    </row>
    <row r="896" spans="1:29" x14ac:dyDescent="0.25">
      <c r="A896">
        <v>445</v>
      </c>
      <c r="B896">
        <v>7857</v>
      </c>
      <c r="C896" t="s">
        <v>2040</v>
      </c>
      <c r="D896" t="s">
        <v>53</v>
      </c>
      <c r="E896" t="s">
        <v>82</v>
      </c>
      <c r="F896" t="s">
        <v>2041</v>
      </c>
      <c r="G896" t="str">
        <f>"201503000571"</f>
        <v>201503000571</v>
      </c>
      <c r="H896" t="s">
        <v>2042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70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25</v>
      </c>
      <c r="W896">
        <v>175</v>
      </c>
      <c r="X896">
        <v>0</v>
      </c>
      <c r="Z896">
        <v>0</v>
      </c>
      <c r="AA896">
        <v>0</v>
      </c>
      <c r="AB896">
        <v>0</v>
      </c>
      <c r="AC896" t="s">
        <v>2043</v>
      </c>
    </row>
    <row r="897" spans="1:29" x14ac:dyDescent="0.25">
      <c r="H897" t="s">
        <v>2044</v>
      </c>
    </row>
    <row r="898" spans="1:29" x14ac:dyDescent="0.25">
      <c r="A898">
        <v>446</v>
      </c>
      <c r="B898">
        <v>4041</v>
      </c>
      <c r="C898" t="s">
        <v>2045</v>
      </c>
      <c r="D898" t="s">
        <v>388</v>
      </c>
      <c r="E898" t="s">
        <v>49</v>
      </c>
      <c r="F898" t="s">
        <v>2046</v>
      </c>
      <c r="G898" t="str">
        <f>"201511005079"</f>
        <v>201511005079</v>
      </c>
      <c r="H898" t="s">
        <v>2047</v>
      </c>
      <c r="I898">
        <v>0</v>
      </c>
      <c r="J898">
        <v>0</v>
      </c>
      <c r="K898">
        <v>0</v>
      </c>
      <c r="L898">
        <v>0</v>
      </c>
      <c r="M898">
        <v>0</v>
      </c>
      <c r="N898">
        <v>70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U898">
        <v>0</v>
      </c>
      <c r="V898">
        <v>23</v>
      </c>
      <c r="W898">
        <v>161</v>
      </c>
      <c r="X898">
        <v>0</v>
      </c>
      <c r="Z898">
        <v>0</v>
      </c>
      <c r="AA898">
        <v>0</v>
      </c>
      <c r="AB898">
        <v>0</v>
      </c>
      <c r="AC898" t="s">
        <v>2048</v>
      </c>
    </row>
    <row r="899" spans="1:29" x14ac:dyDescent="0.25">
      <c r="H899" t="s">
        <v>2049</v>
      </c>
    </row>
    <row r="900" spans="1:29" x14ac:dyDescent="0.25">
      <c r="A900">
        <v>447</v>
      </c>
      <c r="B900">
        <v>13384</v>
      </c>
      <c r="C900" t="s">
        <v>2050</v>
      </c>
      <c r="D900" t="s">
        <v>106</v>
      </c>
      <c r="E900" t="s">
        <v>1240</v>
      </c>
      <c r="F900" t="s">
        <v>2051</v>
      </c>
      <c r="G900" t="str">
        <f>"201511027821"</f>
        <v>201511027821</v>
      </c>
      <c r="H900" t="s">
        <v>1856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30</v>
      </c>
      <c r="O900">
        <v>0</v>
      </c>
      <c r="P900">
        <v>30</v>
      </c>
      <c r="Q900">
        <v>0</v>
      </c>
      <c r="R900">
        <v>0</v>
      </c>
      <c r="S900">
        <v>0</v>
      </c>
      <c r="T900">
        <v>0</v>
      </c>
      <c r="U900">
        <v>0</v>
      </c>
      <c r="V900">
        <v>32</v>
      </c>
      <c r="W900">
        <v>224</v>
      </c>
      <c r="X900">
        <v>0</v>
      </c>
      <c r="Z900">
        <v>0</v>
      </c>
      <c r="AA900">
        <v>0</v>
      </c>
      <c r="AB900">
        <v>0</v>
      </c>
      <c r="AC900" t="s">
        <v>2052</v>
      </c>
    </row>
    <row r="901" spans="1:29" x14ac:dyDescent="0.25">
      <c r="H901" t="s">
        <v>2053</v>
      </c>
    </row>
    <row r="902" spans="1:29" x14ac:dyDescent="0.25">
      <c r="A902">
        <v>448</v>
      </c>
      <c r="B902">
        <v>12025</v>
      </c>
      <c r="C902" t="s">
        <v>2054</v>
      </c>
      <c r="D902" t="s">
        <v>2055</v>
      </c>
      <c r="E902" t="s">
        <v>2056</v>
      </c>
      <c r="F902" t="s">
        <v>2057</v>
      </c>
      <c r="G902" t="str">
        <f>"00487512"</f>
        <v>00487512</v>
      </c>
      <c r="H902" t="s">
        <v>55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30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U902">
        <v>0</v>
      </c>
      <c r="V902">
        <v>33</v>
      </c>
      <c r="W902">
        <v>231</v>
      </c>
      <c r="X902">
        <v>0</v>
      </c>
      <c r="Z902">
        <v>0</v>
      </c>
      <c r="AA902">
        <v>0</v>
      </c>
      <c r="AB902">
        <v>0</v>
      </c>
      <c r="AC902" t="s">
        <v>2058</v>
      </c>
    </row>
    <row r="903" spans="1:29" x14ac:dyDescent="0.25">
      <c r="H903" t="s">
        <v>2059</v>
      </c>
    </row>
    <row r="904" spans="1:29" x14ac:dyDescent="0.25">
      <c r="A904">
        <v>449</v>
      </c>
      <c r="B904">
        <v>541</v>
      </c>
      <c r="C904" t="s">
        <v>2060</v>
      </c>
      <c r="D904" t="s">
        <v>164</v>
      </c>
      <c r="E904" t="s">
        <v>89</v>
      </c>
      <c r="F904" t="s">
        <v>2061</v>
      </c>
      <c r="G904" t="str">
        <f>"200908000107"</f>
        <v>200908000107</v>
      </c>
      <c r="H904">
        <v>770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U904">
        <v>0</v>
      </c>
      <c r="V904">
        <v>46</v>
      </c>
      <c r="W904">
        <v>322</v>
      </c>
      <c r="X904">
        <v>0</v>
      </c>
      <c r="Z904">
        <v>0</v>
      </c>
      <c r="AA904">
        <v>0</v>
      </c>
      <c r="AB904">
        <v>0</v>
      </c>
      <c r="AC904">
        <v>1092</v>
      </c>
    </row>
    <row r="905" spans="1:29" x14ac:dyDescent="0.25">
      <c r="H905" t="s">
        <v>2062</v>
      </c>
    </row>
    <row r="906" spans="1:29" x14ac:dyDescent="0.25">
      <c r="A906">
        <v>450</v>
      </c>
      <c r="B906">
        <v>702</v>
      </c>
      <c r="C906" t="s">
        <v>564</v>
      </c>
      <c r="D906" t="s">
        <v>124</v>
      </c>
      <c r="E906" t="s">
        <v>34</v>
      </c>
      <c r="F906" t="s">
        <v>2063</v>
      </c>
      <c r="G906" t="str">
        <f>"00004181"</f>
        <v>00004181</v>
      </c>
      <c r="H906" t="s">
        <v>2064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U906">
        <v>0</v>
      </c>
      <c r="V906">
        <v>29</v>
      </c>
      <c r="W906">
        <v>203</v>
      </c>
      <c r="X906">
        <v>0</v>
      </c>
      <c r="Z906">
        <v>0</v>
      </c>
      <c r="AA906">
        <v>0</v>
      </c>
      <c r="AB906">
        <v>0</v>
      </c>
      <c r="AC906" t="s">
        <v>2065</v>
      </c>
    </row>
    <row r="907" spans="1:29" x14ac:dyDescent="0.25">
      <c r="H907" t="s">
        <v>2066</v>
      </c>
    </row>
    <row r="908" spans="1:29" x14ac:dyDescent="0.25">
      <c r="A908">
        <v>451</v>
      </c>
      <c r="B908">
        <v>1495</v>
      </c>
      <c r="C908" t="s">
        <v>2067</v>
      </c>
      <c r="D908" t="s">
        <v>53</v>
      </c>
      <c r="E908" t="s">
        <v>82</v>
      </c>
      <c r="F908" t="s">
        <v>2068</v>
      </c>
      <c r="G908" t="str">
        <f>"201512000290"</f>
        <v>201512000290</v>
      </c>
      <c r="H908" t="s">
        <v>371</v>
      </c>
      <c r="I908">
        <v>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U908">
        <v>0</v>
      </c>
      <c r="V908">
        <v>40</v>
      </c>
      <c r="W908">
        <v>280</v>
      </c>
      <c r="X908">
        <v>0</v>
      </c>
      <c r="Z908">
        <v>0</v>
      </c>
      <c r="AA908">
        <v>0</v>
      </c>
      <c r="AB908">
        <v>0</v>
      </c>
      <c r="AC908" t="s">
        <v>2069</v>
      </c>
    </row>
    <row r="909" spans="1:29" x14ac:dyDescent="0.25">
      <c r="H909" t="s">
        <v>2070</v>
      </c>
    </row>
    <row r="910" spans="1:29" x14ac:dyDescent="0.25">
      <c r="A910">
        <v>452</v>
      </c>
      <c r="B910">
        <v>8180</v>
      </c>
      <c r="C910" t="s">
        <v>2071</v>
      </c>
      <c r="D910" t="s">
        <v>1155</v>
      </c>
      <c r="E910" t="s">
        <v>15</v>
      </c>
      <c r="F910" t="s">
        <v>2072</v>
      </c>
      <c r="G910" t="str">
        <f>"201511008163"</f>
        <v>201511008163</v>
      </c>
      <c r="H910" t="s">
        <v>1307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30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U910">
        <v>0</v>
      </c>
      <c r="V910">
        <v>23</v>
      </c>
      <c r="W910">
        <v>161</v>
      </c>
      <c r="X910">
        <v>0</v>
      </c>
      <c r="Z910">
        <v>0</v>
      </c>
      <c r="AA910">
        <v>0</v>
      </c>
      <c r="AB910">
        <v>0</v>
      </c>
      <c r="AC910" t="s">
        <v>2073</v>
      </c>
    </row>
    <row r="911" spans="1:29" x14ac:dyDescent="0.25">
      <c r="H911" t="s">
        <v>2074</v>
      </c>
    </row>
    <row r="912" spans="1:29" x14ac:dyDescent="0.25">
      <c r="A912">
        <v>453</v>
      </c>
      <c r="B912">
        <v>5368</v>
      </c>
      <c r="C912" t="s">
        <v>2075</v>
      </c>
      <c r="D912" t="s">
        <v>2076</v>
      </c>
      <c r="E912" t="s">
        <v>89</v>
      </c>
      <c r="F912" t="s">
        <v>2077</v>
      </c>
      <c r="G912" t="str">
        <f>"201511017151"</f>
        <v>201511017151</v>
      </c>
      <c r="H912" t="s">
        <v>40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U912">
        <v>0</v>
      </c>
      <c r="V912">
        <v>41</v>
      </c>
      <c r="W912">
        <v>287</v>
      </c>
      <c r="X912">
        <v>0</v>
      </c>
      <c r="Z912">
        <v>0</v>
      </c>
      <c r="AA912">
        <v>0</v>
      </c>
      <c r="AB912">
        <v>0</v>
      </c>
      <c r="AC912" t="s">
        <v>2078</v>
      </c>
    </row>
    <row r="913" spans="1:29" x14ac:dyDescent="0.25">
      <c r="H913" t="s">
        <v>2079</v>
      </c>
    </row>
    <row r="914" spans="1:29" x14ac:dyDescent="0.25">
      <c r="A914">
        <v>454</v>
      </c>
      <c r="B914">
        <v>11812</v>
      </c>
      <c r="C914" t="s">
        <v>2080</v>
      </c>
      <c r="D914" t="s">
        <v>65</v>
      </c>
      <c r="E914" t="s">
        <v>748</v>
      </c>
      <c r="F914" t="s">
        <v>2081</v>
      </c>
      <c r="G914" t="str">
        <f>"201512001618"</f>
        <v>201512001618</v>
      </c>
      <c r="H914" t="s">
        <v>2082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U914">
        <v>0</v>
      </c>
      <c r="V914">
        <v>27</v>
      </c>
      <c r="W914">
        <v>189</v>
      </c>
      <c r="X914">
        <v>0</v>
      </c>
      <c r="Z914">
        <v>0</v>
      </c>
      <c r="AA914">
        <v>0</v>
      </c>
      <c r="AB914">
        <v>0</v>
      </c>
      <c r="AC914" t="s">
        <v>2083</v>
      </c>
    </row>
    <row r="915" spans="1:29" x14ac:dyDescent="0.25">
      <c r="H915" t="s">
        <v>2084</v>
      </c>
    </row>
    <row r="916" spans="1:29" x14ac:dyDescent="0.25">
      <c r="A916">
        <v>455</v>
      </c>
      <c r="B916">
        <v>14221</v>
      </c>
      <c r="C916" t="s">
        <v>2085</v>
      </c>
      <c r="D916" t="s">
        <v>27</v>
      </c>
      <c r="E916" t="s">
        <v>135</v>
      </c>
      <c r="F916" t="s">
        <v>2086</v>
      </c>
      <c r="G916" t="str">
        <f>"00491634"</f>
        <v>00491634</v>
      </c>
      <c r="H916" t="s">
        <v>344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50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U916">
        <v>0</v>
      </c>
      <c r="V916">
        <v>39</v>
      </c>
      <c r="W916">
        <v>273</v>
      </c>
      <c r="X916">
        <v>0</v>
      </c>
      <c r="Z916">
        <v>0</v>
      </c>
      <c r="AA916">
        <v>0</v>
      </c>
      <c r="AB916">
        <v>0</v>
      </c>
      <c r="AC916" t="s">
        <v>2087</v>
      </c>
    </row>
    <row r="917" spans="1:29" x14ac:dyDescent="0.25">
      <c r="H917" t="s">
        <v>2088</v>
      </c>
    </row>
    <row r="918" spans="1:29" x14ac:dyDescent="0.25">
      <c r="A918">
        <v>456</v>
      </c>
      <c r="B918">
        <v>4530</v>
      </c>
      <c r="C918" t="s">
        <v>2089</v>
      </c>
      <c r="D918" t="s">
        <v>2090</v>
      </c>
      <c r="E918" t="s">
        <v>911</v>
      </c>
      <c r="F918" t="s">
        <v>2091</v>
      </c>
      <c r="G918" t="str">
        <f>"00028025"</f>
        <v>00028025</v>
      </c>
      <c r="H918" t="s">
        <v>2092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U918">
        <v>0</v>
      </c>
      <c r="V918">
        <v>41</v>
      </c>
      <c r="W918">
        <v>287</v>
      </c>
      <c r="X918">
        <v>0</v>
      </c>
      <c r="Z918">
        <v>0</v>
      </c>
      <c r="AA918">
        <v>2</v>
      </c>
      <c r="AB918">
        <v>40</v>
      </c>
      <c r="AC918" t="s">
        <v>2093</v>
      </c>
    </row>
    <row r="919" spans="1:29" x14ac:dyDescent="0.25">
      <c r="H919" t="s">
        <v>2094</v>
      </c>
    </row>
    <row r="920" spans="1:29" x14ac:dyDescent="0.25">
      <c r="A920">
        <v>457</v>
      </c>
      <c r="B920">
        <v>8636</v>
      </c>
      <c r="C920" t="s">
        <v>2095</v>
      </c>
      <c r="D920" t="s">
        <v>65</v>
      </c>
      <c r="E920" t="s">
        <v>2096</v>
      </c>
      <c r="F920" t="s">
        <v>2097</v>
      </c>
      <c r="G920" t="str">
        <f>"201511041861"</f>
        <v>201511041861</v>
      </c>
      <c r="H920">
        <v>869</v>
      </c>
      <c r="I920">
        <v>0</v>
      </c>
      <c r="J920">
        <v>0</v>
      </c>
      <c r="K920">
        <v>0</v>
      </c>
      <c r="L920">
        <v>0</v>
      </c>
      <c r="M920">
        <v>0</v>
      </c>
      <c r="N920">
        <v>30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U920">
        <v>0</v>
      </c>
      <c r="V920">
        <v>27</v>
      </c>
      <c r="W920">
        <v>189</v>
      </c>
      <c r="X920">
        <v>0</v>
      </c>
      <c r="Z920">
        <v>0</v>
      </c>
      <c r="AA920">
        <v>0</v>
      </c>
      <c r="AB920">
        <v>0</v>
      </c>
      <c r="AC920">
        <v>1088</v>
      </c>
    </row>
    <row r="921" spans="1:29" x14ac:dyDescent="0.25">
      <c r="H921" t="s">
        <v>2098</v>
      </c>
    </row>
    <row r="922" spans="1:29" x14ac:dyDescent="0.25">
      <c r="A922">
        <v>458</v>
      </c>
      <c r="B922">
        <v>6078</v>
      </c>
      <c r="C922" t="s">
        <v>2099</v>
      </c>
      <c r="D922" t="s">
        <v>507</v>
      </c>
      <c r="E922" t="s">
        <v>89</v>
      </c>
      <c r="F922" t="s">
        <v>2100</v>
      </c>
      <c r="G922" t="str">
        <f>"201511036674"</f>
        <v>201511036674</v>
      </c>
      <c r="H922" t="s">
        <v>2101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U922">
        <v>0</v>
      </c>
      <c r="V922">
        <v>24</v>
      </c>
      <c r="W922">
        <v>168</v>
      </c>
      <c r="X922">
        <v>0</v>
      </c>
      <c r="Z922">
        <v>0</v>
      </c>
      <c r="AA922">
        <v>0</v>
      </c>
      <c r="AB922">
        <v>0</v>
      </c>
      <c r="AC922" t="s">
        <v>2102</v>
      </c>
    </row>
    <row r="923" spans="1:29" x14ac:dyDescent="0.25">
      <c r="H923" t="s">
        <v>2103</v>
      </c>
    </row>
    <row r="924" spans="1:29" x14ac:dyDescent="0.25">
      <c r="A924">
        <v>459</v>
      </c>
      <c r="B924">
        <v>8957</v>
      </c>
      <c r="C924" t="s">
        <v>2104</v>
      </c>
      <c r="D924" t="s">
        <v>539</v>
      </c>
      <c r="E924" t="s">
        <v>2105</v>
      </c>
      <c r="F924" t="s">
        <v>2106</v>
      </c>
      <c r="G924" t="str">
        <f>"201510001204"</f>
        <v>201510001204</v>
      </c>
      <c r="H924" t="s">
        <v>2107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30</v>
      </c>
      <c r="O924">
        <v>0</v>
      </c>
      <c r="P924">
        <v>0</v>
      </c>
      <c r="Q924">
        <v>0</v>
      </c>
      <c r="R924">
        <v>0</v>
      </c>
      <c r="S924">
        <v>0</v>
      </c>
      <c r="T924">
        <v>0</v>
      </c>
      <c r="U924">
        <v>0</v>
      </c>
      <c r="V924">
        <v>26</v>
      </c>
      <c r="W924">
        <v>182</v>
      </c>
      <c r="X924">
        <v>0</v>
      </c>
      <c r="Z924">
        <v>0</v>
      </c>
      <c r="AA924">
        <v>0</v>
      </c>
      <c r="AB924">
        <v>0</v>
      </c>
      <c r="AC924" t="s">
        <v>2108</v>
      </c>
    </row>
    <row r="925" spans="1:29" x14ac:dyDescent="0.25">
      <c r="H925" t="s">
        <v>2109</v>
      </c>
    </row>
    <row r="926" spans="1:29" x14ac:dyDescent="0.25">
      <c r="A926">
        <v>460</v>
      </c>
      <c r="B926">
        <v>5810</v>
      </c>
      <c r="C926" t="s">
        <v>748</v>
      </c>
      <c r="D926" t="s">
        <v>34</v>
      </c>
      <c r="E926" t="s">
        <v>82</v>
      </c>
      <c r="F926" t="s">
        <v>2110</v>
      </c>
      <c r="G926" t="str">
        <f>"201511042331"</f>
        <v>201511042331</v>
      </c>
      <c r="H926">
        <v>891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30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U926">
        <v>0</v>
      </c>
      <c r="V926">
        <v>23</v>
      </c>
      <c r="W926">
        <v>161</v>
      </c>
      <c r="X926">
        <v>0</v>
      </c>
      <c r="Z926">
        <v>0</v>
      </c>
      <c r="AA926">
        <v>0</v>
      </c>
      <c r="AB926">
        <v>0</v>
      </c>
      <c r="AC926">
        <v>1082</v>
      </c>
    </row>
    <row r="927" spans="1:29" x14ac:dyDescent="0.25">
      <c r="H927" t="s">
        <v>2111</v>
      </c>
    </row>
    <row r="928" spans="1:29" x14ac:dyDescent="0.25">
      <c r="A928">
        <v>461</v>
      </c>
      <c r="B928">
        <v>16304</v>
      </c>
      <c r="C928" t="s">
        <v>2112</v>
      </c>
      <c r="D928" t="s">
        <v>82</v>
      </c>
      <c r="E928" t="s">
        <v>78</v>
      </c>
      <c r="F928" t="s">
        <v>2113</v>
      </c>
      <c r="G928" t="str">
        <f>"00494883"</f>
        <v>00494883</v>
      </c>
      <c r="H928" t="s">
        <v>832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U928">
        <v>0</v>
      </c>
      <c r="V928">
        <v>48</v>
      </c>
      <c r="W928">
        <v>336</v>
      </c>
      <c r="X928">
        <v>0</v>
      </c>
      <c r="Z928">
        <v>0</v>
      </c>
      <c r="AA928">
        <v>0</v>
      </c>
      <c r="AB928">
        <v>0</v>
      </c>
      <c r="AC928" t="s">
        <v>2114</v>
      </c>
    </row>
    <row r="929" spans="1:29" x14ac:dyDescent="0.25">
      <c r="H929" t="s">
        <v>2115</v>
      </c>
    </row>
    <row r="930" spans="1:29" x14ac:dyDescent="0.25">
      <c r="A930">
        <v>462</v>
      </c>
      <c r="B930">
        <v>2483</v>
      </c>
      <c r="C930" t="s">
        <v>2116</v>
      </c>
      <c r="D930" t="s">
        <v>205</v>
      </c>
      <c r="E930" t="s">
        <v>82</v>
      </c>
      <c r="F930" t="s">
        <v>2117</v>
      </c>
      <c r="G930" t="str">
        <f>"201512001232"</f>
        <v>201512001232</v>
      </c>
      <c r="H930" t="s">
        <v>1847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U930">
        <v>0</v>
      </c>
      <c r="V930">
        <v>34</v>
      </c>
      <c r="W930">
        <v>238</v>
      </c>
      <c r="X930">
        <v>0</v>
      </c>
      <c r="Z930">
        <v>0</v>
      </c>
      <c r="AA930">
        <v>0</v>
      </c>
      <c r="AB930">
        <v>0</v>
      </c>
      <c r="AC930" t="s">
        <v>2118</v>
      </c>
    </row>
    <row r="931" spans="1:29" x14ac:dyDescent="0.25">
      <c r="H931" t="s">
        <v>2119</v>
      </c>
    </row>
    <row r="932" spans="1:29" x14ac:dyDescent="0.25">
      <c r="A932">
        <v>463</v>
      </c>
      <c r="B932">
        <v>6073</v>
      </c>
      <c r="C932" t="s">
        <v>564</v>
      </c>
      <c r="D932" t="s">
        <v>2120</v>
      </c>
      <c r="E932" t="s">
        <v>34</v>
      </c>
      <c r="F932" t="s">
        <v>2121</v>
      </c>
      <c r="G932" t="str">
        <f>"201510004024"</f>
        <v>201510004024</v>
      </c>
      <c r="H932" t="s">
        <v>2122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U932">
        <v>0</v>
      </c>
      <c r="V932">
        <v>27</v>
      </c>
      <c r="W932">
        <v>189</v>
      </c>
      <c r="X932">
        <v>0</v>
      </c>
      <c r="Z932">
        <v>0</v>
      </c>
      <c r="AA932">
        <v>0</v>
      </c>
      <c r="AB932">
        <v>0</v>
      </c>
      <c r="AC932" t="s">
        <v>2123</v>
      </c>
    </row>
    <row r="933" spans="1:29" x14ac:dyDescent="0.25">
      <c r="H933" t="s">
        <v>2124</v>
      </c>
    </row>
    <row r="934" spans="1:29" x14ac:dyDescent="0.25">
      <c r="A934">
        <v>464</v>
      </c>
      <c r="B934">
        <v>12840</v>
      </c>
      <c r="C934" t="s">
        <v>2125</v>
      </c>
      <c r="D934" t="s">
        <v>2126</v>
      </c>
      <c r="E934" t="s">
        <v>82</v>
      </c>
      <c r="F934" t="s">
        <v>2127</v>
      </c>
      <c r="G934" t="str">
        <f>"201511028540"</f>
        <v>201511028540</v>
      </c>
      <c r="H934" t="s">
        <v>337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50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U934">
        <v>0</v>
      </c>
      <c r="V934">
        <v>23</v>
      </c>
      <c r="W934">
        <v>161</v>
      </c>
      <c r="X934">
        <v>0</v>
      </c>
      <c r="Z934">
        <v>0</v>
      </c>
      <c r="AA934">
        <v>0</v>
      </c>
      <c r="AB934">
        <v>0</v>
      </c>
      <c r="AC934" t="s">
        <v>2123</v>
      </c>
    </row>
    <row r="935" spans="1:29" x14ac:dyDescent="0.25">
      <c r="H935" t="s">
        <v>2128</v>
      </c>
    </row>
    <row r="936" spans="1:29" x14ac:dyDescent="0.25">
      <c r="A936">
        <v>465</v>
      </c>
      <c r="B936">
        <v>8420</v>
      </c>
      <c r="C936" t="s">
        <v>1980</v>
      </c>
      <c r="D936" t="s">
        <v>232</v>
      </c>
      <c r="E936" t="s">
        <v>22</v>
      </c>
      <c r="F936" t="s">
        <v>2129</v>
      </c>
      <c r="G936" t="str">
        <f>"00031479"</f>
        <v>00031479</v>
      </c>
      <c r="H936" t="s">
        <v>2130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50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U936">
        <v>0</v>
      </c>
      <c r="V936">
        <v>19</v>
      </c>
      <c r="W936">
        <v>133</v>
      </c>
      <c r="X936">
        <v>0</v>
      </c>
      <c r="Z936">
        <v>0</v>
      </c>
      <c r="AA936">
        <v>0</v>
      </c>
      <c r="AB936">
        <v>0</v>
      </c>
      <c r="AC936" t="s">
        <v>2131</v>
      </c>
    </row>
    <row r="937" spans="1:29" x14ac:dyDescent="0.25">
      <c r="H937" t="s">
        <v>2132</v>
      </c>
    </row>
    <row r="938" spans="1:29" x14ac:dyDescent="0.25">
      <c r="A938">
        <v>466</v>
      </c>
      <c r="B938">
        <v>7349</v>
      </c>
      <c r="C938" t="s">
        <v>2133</v>
      </c>
      <c r="D938" t="s">
        <v>329</v>
      </c>
      <c r="E938" t="s">
        <v>135</v>
      </c>
      <c r="F938" t="s">
        <v>2134</v>
      </c>
      <c r="G938" t="str">
        <f>"201511032590"</f>
        <v>201511032590</v>
      </c>
      <c r="H938" t="s">
        <v>1795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30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U938">
        <v>0</v>
      </c>
      <c r="V938">
        <v>24</v>
      </c>
      <c r="W938">
        <v>168</v>
      </c>
      <c r="X938">
        <v>0</v>
      </c>
      <c r="Z938">
        <v>0</v>
      </c>
      <c r="AA938">
        <v>0</v>
      </c>
      <c r="AB938">
        <v>0</v>
      </c>
      <c r="AC938" t="s">
        <v>2135</v>
      </c>
    </row>
    <row r="939" spans="1:29" x14ac:dyDescent="0.25">
      <c r="H939" t="s">
        <v>2136</v>
      </c>
    </row>
    <row r="940" spans="1:29" x14ac:dyDescent="0.25">
      <c r="A940">
        <v>467</v>
      </c>
      <c r="B940">
        <v>57</v>
      </c>
      <c r="C940" t="s">
        <v>2137</v>
      </c>
      <c r="D940" t="s">
        <v>164</v>
      </c>
      <c r="E940" t="s">
        <v>100</v>
      </c>
      <c r="F940" t="s">
        <v>2138</v>
      </c>
      <c r="G940" t="str">
        <f>"201511016548"</f>
        <v>201511016548</v>
      </c>
      <c r="H940" t="s">
        <v>29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30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U940">
        <v>0</v>
      </c>
      <c r="V940">
        <v>35</v>
      </c>
      <c r="W940">
        <v>245</v>
      </c>
      <c r="X940">
        <v>0</v>
      </c>
      <c r="Z940">
        <v>0</v>
      </c>
      <c r="AA940">
        <v>0</v>
      </c>
      <c r="AB940">
        <v>0</v>
      </c>
      <c r="AC940" t="s">
        <v>2135</v>
      </c>
    </row>
    <row r="941" spans="1:29" x14ac:dyDescent="0.25">
      <c r="H941" t="s">
        <v>2139</v>
      </c>
    </row>
    <row r="942" spans="1:29" x14ac:dyDescent="0.25">
      <c r="A942">
        <v>468</v>
      </c>
      <c r="B942">
        <v>11237</v>
      </c>
      <c r="C942" t="s">
        <v>124</v>
      </c>
      <c r="D942" t="s">
        <v>2140</v>
      </c>
      <c r="E942" t="s">
        <v>27</v>
      </c>
      <c r="F942" t="s">
        <v>2141</v>
      </c>
      <c r="G942" t="str">
        <f>"00103568"</f>
        <v>00103568</v>
      </c>
      <c r="H942" t="s">
        <v>2142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30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U942">
        <v>0</v>
      </c>
      <c r="V942">
        <v>30</v>
      </c>
      <c r="W942">
        <v>210</v>
      </c>
      <c r="X942">
        <v>0</v>
      </c>
      <c r="Z942">
        <v>0</v>
      </c>
      <c r="AA942">
        <v>0</v>
      </c>
      <c r="AB942">
        <v>0</v>
      </c>
      <c r="AC942" t="s">
        <v>2143</v>
      </c>
    </row>
    <row r="943" spans="1:29" x14ac:dyDescent="0.25">
      <c r="H943" t="s">
        <v>2144</v>
      </c>
    </row>
    <row r="944" spans="1:29" x14ac:dyDescent="0.25">
      <c r="A944">
        <v>469</v>
      </c>
      <c r="B944">
        <v>6280</v>
      </c>
      <c r="C944" t="s">
        <v>2145</v>
      </c>
      <c r="D944" t="s">
        <v>2146</v>
      </c>
      <c r="E944" t="s">
        <v>2147</v>
      </c>
      <c r="F944" t="s">
        <v>2148</v>
      </c>
      <c r="G944" t="str">
        <f>"201511016685"</f>
        <v>201511016685</v>
      </c>
      <c r="H944" t="s">
        <v>2149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30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U944">
        <v>0</v>
      </c>
      <c r="V944">
        <v>27</v>
      </c>
      <c r="W944">
        <v>189</v>
      </c>
      <c r="X944">
        <v>0</v>
      </c>
      <c r="Z944">
        <v>0</v>
      </c>
      <c r="AA944">
        <v>0</v>
      </c>
      <c r="AB944">
        <v>0</v>
      </c>
      <c r="AC944" t="s">
        <v>2150</v>
      </c>
    </row>
    <row r="945" spans="1:29" x14ac:dyDescent="0.25">
      <c r="H945" t="s">
        <v>2151</v>
      </c>
    </row>
    <row r="946" spans="1:29" x14ac:dyDescent="0.25">
      <c r="A946">
        <v>470</v>
      </c>
      <c r="B946">
        <v>9259</v>
      </c>
      <c r="C946" t="s">
        <v>2152</v>
      </c>
      <c r="D946" t="s">
        <v>65</v>
      </c>
      <c r="E946" t="s">
        <v>82</v>
      </c>
      <c r="F946" t="s">
        <v>2153</v>
      </c>
      <c r="G946" t="str">
        <f>"201511036492"</f>
        <v>201511036492</v>
      </c>
      <c r="H946" t="s">
        <v>257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50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U946">
        <v>0</v>
      </c>
      <c r="V946">
        <v>37</v>
      </c>
      <c r="W946">
        <v>259</v>
      </c>
      <c r="X946">
        <v>0</v>
      </c>
      <c r="Z946">
        <v>0</v>
      </c>
      <c r="AA946">
        <v>0</v>
      </c>
      <c r="AB946">
        <v>0</v>
      </c>
      <c r="AC946" t="s">
        <v>2154</v>
      </c>
    </row>
    <row r="947" spans="1:29" x14ac:dyDescent="0.25">
      <c r="H947" t="s">
        <v>2155</v>
      </c>
    </row>
    <row r="948" spans="1:29" x14ac:dyDescent="0.25">
      <c r="A948">
        <v>471</v>
      </c>
      <c r="B948">
        <v>12395</v>
      </c>
      <c r="C948" t="s">
        <v>2156</v>
      </c>
      <c r="D948" t="s">
        <v>110</v>
      </c>
      <c r="E948" t="s">
        <v>34</v>
      </c>
      <c r="F948" t="s">
        <v>2157</v>
      </c>
      <c r="G948" t="str">
        <f>"00494723"</f>
        <v>00494723</v>
      </c>
      <c r="H948" t="s">
        <v>171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30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U948">
        <v>0</v>
      </c>
      <c r="V948">
        <v>36</v>
      </c>
      <c r="W948">
        <v>252</v>
      </c>
      <c r="X948">
        <v>0</v>
      </c>
      <c r="Z948">
        <v>0</v>
      </c>
      <c r="AA948">
        <v>0</v>
      </c>
      <c r="AB948">
        <v>0</v>
      </c>
      <c r="AC948" t="s">
        <v>2158</v>
      </c>
    </row>
    <row r="949" spans="1:29" x14ac:dyDescent="0.25">
      <c r="H949" t="s">
        <v>2159</v>
      </c>
    </row>
    <row r="950" spans="1:29" x14ac:dyDescent="0.25">
      <c r="A950">
        <v>472</v>
      </c>
      <c r="B950">
        <v>651</v>
      </c>
      <c r="C950" t="s">
        <v>2160</v>
      </c>
      <c r="D950" t="s">
        <v>379</v>
      </c>
      <c r="E950" t="s">
        <v>135</v>
      </c>
      <c r="F950" t="s">
        <v>2161</v>
      </c>
      <c r="G950" t="str">
        <f>"201406014750"</f>
        <v>201406014750</v>
      </c>
      <c r="H950" t="s">
        <v>384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30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U950">
        <v>0</v>
      </c>
      <c r="V950">
        <v>34</v>
      </c>
      <c r="W950">
        <v>238</v>
      </c>
      <c r="X950">
        <v>0</v>
      </c>
      <c r="Z950">
        <v>0</v>
      </c>
      <c r="AA950">
        <v>0</v>
      </c>
      <c r="AB950">
        <v>0</v>
      </c>
      <c r="AC950" t="s">
        <v>2162</v>
      </c>
    </row>
    <row r="951" spans="1:29" x14ac:dyDescent="0.25">
      <c r="H951" t="s">
        <v>2163</v>
      </c>
    </row>
    <row r="952" spans="1:29" x14ac:dyDescent="0.25">
      <c r="A952">
        <v>473</v>
      </c>
      <c r="B952">
        <v>9869</v>
      </c>
      <c r="C952" t="s">
        <v>2164</v>
      </c>
      <c r="D952" t="s">
        <v>851</v>
      </c>
      <c r="E952" t="s">
        <v>2165</v>
      </c>
      <c r="F952" t="s">
        <v>2166</v>
      </c>
      <c r="G952" t="str">
        <f>"201511033445"</f>
        <v>201511033445</v>
      </c>
      <c r="H952" t="s">
        <v>40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U952">
        <v>0</v>
      </c>
      <c r="V952">
        <v>39</v>
      </c>
      <c r="W952">
        <v>273</v>
      </c>
      <c r="X952">
        <v>0</v>
      </c>
      <c r="Z952">
        <v>0</v>
      </c>
      <c r="AA952">
        <v>0</v>
      </c>
      <c r="AB952">
        <v>0</v>
      </c>
      <c r="AC952" t="s">
        <v>2167</v>
      </c>
    </row>
    <row r="953" spans="1:29" x14ac:dyDescent="0.25">
      <c r="H953" t="s">
        <v>2168</v>
      </c>
    </row>
    <row r="954" spans="1:29" x14ac:dyDescent="0.25">
      <c r="A954">
        <v>474</v>
      </c>
      <c r="B954">
        <v>9177</v>
      </c>
      <c r="C954" t="s">
        <v>2169</v>
      </c>
      <c r="D954" t="s">
        <v>2170</v>
      </c>
      <c r="E954" t="s">
        <v>34</v>
      </c>
      <c r="F954" t="s">
        <v>2171</v>
      </c>
      <c r="G954" t="str">
        <f>"00051176"</f>
        <v>00051176</v>
      </c>
      <c r="H954" t="s">
        <v>1847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70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U954">
        <v>0</v>
      </c>
      <c r="V954">
        <v>23</v>
      </c>
      <c r="W954">
        <v>161</v>
      </c>
      <c r="X954">
        <v>0</v>
      </c>
      <c r="Z954">
        <v>0</v>
      </c>
      <c r="AA954">
        <v>0</v>
      </c>
      <c r="AB954">
        <v>0</v>
      </c>
      <c r="AC954" t="s">
        <v>2172</v>
      </c>
    </row>
    <row r="955" spans="1:29" x14ac:dyDescent="0.25">
      <c r="H955" t="s">
        <v>2173</v>
      </c>
    </row>
    <row r="956" spans="1:29" x14ac:dyDescent="0.25">
      <c r="A956">
        <v>475</v>
      </c>
      <c r="B956">
        <v>10873</v>
      </c>
      <c r="C956" t="s">
        <v>2174</v>
      </c>
      <c r="D956" t="s">
        <v>608</v>
      </c>
      <c r="E956" t="s">
        <v>2175</v>
      </c>
      <c r="F956" t="s">
        <v>2176</v>
      </c>
      <c r="G956" t="str">
        <f>"201511014055"</f>
        <v>201511014055</v>
      </c>
      <c r="H956" t="s">
        <v>344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50</v>
      </c>
      <c r="O956">
        <v>0</v>
      </c>
      <c r="P956">
        <v>0</v>
      </c>
      <c r="Q956">
        <v>0</v>
      </c>
      <c r="R956">
        <v>0</v>
      </c>
      <c r="S956">
        <v>0</v>
      </c>
      <c r="T956">
        <v>0</v>
      </c>
      <c r="U956">
        <v>0</v>
      </c>
      <c r="V956">
        <v>37</v>
      </c>
      <c r="W956">
        <v>259</v>
      </c>
      <c r="X956">
        <v>0</v>
      </c>
      <c r="Z956">
        <v>0</v>
      </c>
      <c r="AA956">
        <v>0</v>
      </c>
      <c r="AB956">
        <v>0</v>
      </c>
      <c r="AC956" t="s">
        <v>2177</v>
      </c>
    </row>
    <row r="957" spans="1:29" x14ac:dyDescent="0.25">
      <c r="H957" t="s">
        <v>2178</v>
      </c>
    </row>
    <row r="958" spans="1:29" x14ac:dyDescent="0.25">
      <c r="A958">
        <v>476</v>
      </c>
      <c r="B958">
        <v>12749</v>
      </c>
      <c r="C958" t="s">
        <v>2179</v>
      </c>
      <c r="D958" t="s">
        <v>175</v>
      </c>
      <c r="E958" t="s">
        <v>335</v>
      </c>
      <c r="F958" t="s">
        <v>2180</v>
      </c>
      <c r="G958" t="str">
        <f>"201103000343"</f>
        <v>201103000343</v>
      </c>
      <c r="H958" t="s">
        <v>1391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30</v>
      </c>
      <c r="O958">
        <v>0</v>
      </c>
      <c r="P958">
        <v>0</v>
      </c>
      <c r="Q958">
        <v>0</v>
      </c>
      <c r="R958">
        <v>0</v>
      </c>
      <c r="S958">
        <v>0</v>
      </c>
      <c r="T958">
        <v>0</v>
      </c>
      <c r="U958">
        <v>0</v>
      </c>
      <c r="V958">
        <v>23</v>
      </c>
      <c r="W958">
        <v>161</v>
      </c>
      <c r="X958">
        <v>0</v>
      </c>
      <c r="Z958">
        <v>0</v>
      </c>
      <c r="AA958">
        <v>0</v>
      </c>
      <c r="AB958">
        <v>0</v>
      </c>
      <c r="AC958" t="s">
        <v>2181</v>
      </c>
    </row>
    <row r="959" spans="1:29" x14ac:dyDescent="0.25">
      <c r="H959" t="s">
        <v>2182</v>
      </c>
    </row>
    <row r="960" spans="1:29" x14ac:dyDescent="0.25">
      <c r="A960">
        <v>477</v>
      </c>
      <c r="B960">
        <v>11782</v>
      </c>
      <c r="C960" t="s">
        <v>2183</v>
      </c>
      <c r="D960" t="s">
        <v>59</v>
      </c>
      <c r="E960" t="s">
        <v>100</v>
      </c>
      <c r="F960" t="s">
        <v>2184</v>
      </c>
      <c r="G960" t="str">
        <f>"201511034086"</f>
        <v>201511034086</v>
      </c>
      <c r="H960" t="s">
        <v>704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30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U960">
        <v>0</v>
      </c>
      <c r="V960">
        <v>37</v>
      </c>
      <c r="W960">
        <v>259</v>
      </c>
      <c r="X960">
        <v>0</v>
      </c>
      <c r="Z960">
        <v>0</v>
      </c>
      <c r="AA960">
        <v>0</v>
      </c>
      <c r="AB960">
        <v>0</v>
      </c>
      <c r="AC960" t="s">
        <v>2185</v>
      </c>
    </row>
    <row r="961" spans="1:29" x14ac:dyDescent="0.25">
      <c r="H961" t="s">
        <v>2186</v>
      </c>
    </row>
    <row r="962" spans="1:29" x14ac:dyDescent="0.25">
      <c r="A962">
        <v>478</v>
      </c>
      <c r="B962">
        <v>2045</v>
      </c>
      <c r="C962" t="s">
        <v>2187</v>
      </c>
      <c r="D962" t="s">
        <v>124</v>
      </c>
      <c r="E962" t="s">
        <v>88</v>
      </c>
      <c r="F962" t="s">
        <v>2188</v>
      </c>
      <c r="G962" t="str">
        <f>"201511040626"</f>
        <v>201511040626</v>
      </c>
      <c r="H962">
        <v>814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U962">
        <v>0</v>
      </c>
      <c r="V962">
        <v>37</v>
      </c>
      <c r="W962">
        <v>259</v>
      </c>
      <c r="X962">
        <v>0</v>
      </c>
      <c r="Z962">
        <v>0</v>
      </c>
      <c r="AA962">
        <v>0</v>
      </c>
      <c r="AB962">
        <v>0</v>
      </c>
      <c r="AC962">
        <v>1073</v>
      </c>
    </row>
    <row r="963" spans="1:29" x14ac:dyDescent="0.25">
      <c r="H963" t="s">
        <v>2189</v>
      </c>
    </row>
    <row r="964" spans="1:29" x14ac:dyDescent="0.25">
      <c r="A964">
        <v>479</v>
      </c>
      <c r="B964">
        <v>9794</v>
      </c>
      <c r="C964" t="s">
        <v>2190</v>
      </c>
      <c r="D964" t="s">
        <v>2191</v>
      </c>
      <c r="E964" t="s">
        <v>49</v>
      </c>
      <c r="F964" t="s">
        <v>2192</v>
      </c>
      <c r="G964" t="str">
        <f>"201406011252"</f>
        <v>201406011252</v>
      </c>
      <c r="H964" t="s">
        <v>67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50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U964">
        <v>0</v>
      </c>
      <c r="V964">
        <v>23</v>
      </c>
      <c r="W964">
        <v>161</v>
      </c>
      <c r="X964">
        <v>0</v>
      </c>
      <c r="Z964">
        <v>0</v>
      </c>
      <c r="AA964">
        <v>0</v>
      </c>
      <c r="AB964">
        <v>0</v>
      </c>
      <c r="AC964" t="s">
        <v>2193</v>
      </c>
    </row>
    <row r="965" spans="1:29" x14ac:dyDescent="0.25">
      <c r="H965" t="s">
        <v>2194</v>
      </c>
    </row>
    <row r="966" spans="1:29" x14ac:dyDescent="0.25">
      <c r="A966">
        <v>480</v>
      </c>
      <c r="B966">
        <v>6912</v>
      </c>
      <c r="C966" t="s">
        <v>2195</v>
      </c>
      <c r="D966" t="s">
        <v>2196</v>
      </c>
      <c r="E966" t="s">
        <v>49</v>
      </c>
      <c r="F966" t="s">
        <v>2197</v>
      </c>
      <c r="G966" t="str">
        <f>"201511022668"</f>
        <v>201511022668</v>
      </c>
      <c r="H966" t="s">
        <v>535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U966">
        <v>0</v>
      </c>
      <c r="V966">
        <v>33</v>
      </c>
      <c r="W966">
        <v>231</v>
      </c>
      <c r="X966">
        <v>0</v>
      </c>
      <c r="Z966">
        <v>0</v>
      </c>
      <c r="AA966">
        <v>0</v>
      </c>
      <c r="AB966">
        <v>0</v>
      </c>
      <c r="AC966" t="s">
        <v>2198</v>
      </c>
    </row>
    <row r="967" spans="1:29" x14ac:dyDescent="0.25">
      <c r="H967" t="s">
        <v>2199</v>
      </c>
    </row>
    <row r="968" spans="1:29" x14ac:dyDescent="0.25">
      <c r="A968">
        <v>481</v>
      </c>
      <c r="B968">
        <v>2302</v>
      </c>
      <c r="C968" t="s">
        <v>2200</v>
      </c>
      <c r="D968" t="s">
        <v>124</v>
      </c>
      <c r="E968" t="s">
        <v>1409</v>
      </c>
      <c r="F968" t="s">
        <v>2201</v>
      </c>
      <c r="G968" t="str">
        <f>"201407000113"</f>
        <v>201407000113</v>
      </c>
      <c r="H968" t="s">
        <v>2142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19</v>
      </c>
      <c r="W968">
        <v>133</v>
      </c>
      <c r="X968">
        <v>0</v>
      </c>
      <c r="Z968">
        <v>0</v>
      </c>
      <c r="AA968">
        <v>5</v>
      </c>
      <c r="AB968">
        <v>100</v>
      </c>
      <c r="AC968" t="s">
        <v>2202</v>
      </c>
    </row>
    <row r="969" spans="1:29" x14ac:dyDescent="0.25">
      <c r="H969" t="s">
        <v>2203</v>
      </c>
    </row>
    <row r="970" spans="1:29" x14ac:dyDescent="0.25">
      <c r="A970">
        <v>482</v>
      </c>
      <c r="B970">
        <v>4992</v>
      </c>
      <c r="C970" t="s">
        <v>2204</v>
      </c>
      <c r="D970" t="s">
        <v>89</v>
      </c>
      <c r="E970" t="s">
        <v>27</v>
      </c>
      <c r="F970" t="s">
        <v>2205</v>
      </c>
      <c r="G970" t="str">
        <f>"00026864"</f>
        <v>00026864</v>
      </c>
      <c r="H970" t="s">
        <v>493</v>
      </c>
      <c r="I970">
        <v>0</v>
      </c>
      <c r="J970">
        <v>0</v>
      </c>
      <c r="K970">
        <v>0</v>
      </c>
      <c r="L970">
        <v>0</v>
      </c>
      <c r="M970">
        <v>0</v>
      </c>
      <c r="N970">
        <v>30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U970">
        <v>0</v>
      </c>
      <c r="V970">
        <v>28</v>
      </c>
      <c r="W970">
        <v>196</v>
      </c>
      <c r="X970">
        <v>0</v>
      </c>
      <c r="Z970">
        <v>0</v>
      </c>
      <c r="AA970">
        <v>0</v>
      </c>
      <c r="AB970">
        <v>0</v>
      </c>
      <c r="AC970" t="s">
        <v>2206</v>
      </c>
    </row>
    <row r="971" spans="1:29" x14ac:dyDescent="0.25">
      <c r="H971" t="s">
        <v>2207</v>
      </c>
    </row>
    <row r="972" spans="1:29" x14ac:dyDescent="0.25">
      <c r="A972">
        <v>483</v>
      </c>
      <c r="B972">
        <v>16081</v>
      </c>
      <c r="C972" t="s">
        <v>2208</v>
      </c>
      <c r="D972" t="s">
        <v>106</v>
      </c>
      <c r="E972" t="s">
        <v>1942</v>
      </c>
      <c r="F972" t="s">
        <v>2209</v>
      </c>
      <c r="G972" t="str">
        <f>"201511004875"</f>
        <v>201511004875</v>
      </c>
      <c r="H972" t="s">
        <v>1619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21</v>
      </c>
      <c r="W972">
        <v>147</v>
      </c>
      <c r="X972">
        <v>0</v>
      </c>
      <c r="Z972">
        <v>0</v>
      </c>
      <c r="AA972">
        <v>0</v>
      </c>
      <c r="AB972">
        <v>0</v>
      </c>
      <c r="AC972" t="s">
        <v>2210</v>
      </c>
    </row>
    <row r="973" spans="1:29" x14ac:dyDescent="0.25">
      <c r="H973" t="s">
        <v>2211</v>
      </c>
    </row>
    <row r="974" spans="1:29" x14ac:dyDescent="0.25">
      <c r="A974">
        <v>484</v>
      </c>
      <c r="B974">
        <v>13806</v>
      </c>
      <c r="C974" t="s">
        <v>2212</v>
      </c>
      <c r="D974" t="s">
        <v>65</v>
      </c>
      <c r="E974" t="s">
        <v>1075</v>
      </c>
      <c r="F974" t="s">
        <v>2213</v>
      </c>
      <c r="G974" t="str">
        <f>"00228640"</f>
        <v>00228640</v>
      </c>
      <c r="H974" t="s">
        <v>1847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70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22</v>
      </c>
      <c r="W974">
        <v>154</v>
      </c>
      <c r="X974">
        <v>0</v>
      </c>
      <c r="Z974">
        <v>0</v>
      </c>
      <c r="AA974">
        <v>0</v>
      </c>
      <c r="AB974">
        <v>0</v>
      </c>
      <c r="AC974" t="s">
        <v>2210</v>
      </c>
    </row>
    <row r="975" spans="1:29" x14ac:dyDescent="0.25">
      <c r="H975" t="s">
        <v>2214</v>
      </c>
    </row>
    <row r="976" spans="1:29" x14ac:dyDescent="0.25">
      <c r="A976">
        <v>485</v>
      </c>
      <c r="B976">
        <v>171</v>
      </c>
      <c r="C976" t="s">
        <v>2215</v>
      </c>
      <c r="D976" t="s">
        <v>48</v>
      </c>
      <c r="E976" t="s">
        <v>100</v>
      </c>
      <c r="F976" t="s">
        <v>2216</v>
      </c>
      <c r="G976" t="str">
        <f>"201511028229"</f>
        <v>201511028229</v>
      </c>
      <c r="H976" t="s">
        <v>294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40</v>
      </c>
      <c r="W976">
        <v>280</v>
      </c>
      <c r="X976">
        <v>0</v>
      </c>
      <c r="Z976">
        <v>0</v>
      </c>
      <c r="AA976">
        <v>0</v>
      </c>
      <c r="AB976">
        <v>0</v>
      </c>
      <c r="AC976" t="s">
        <v>2217</v>
      </c>
    </row>
    <row r="977" spans="1:29" x14ac:dyDescent="0.25">
      <c r="H977" t="s">
        <v>2218</v>
      </c>
    </row>
    <row r="978" spans="1:29" x14ac:dyDescent="0.25">
      <c r="A978">
        <v>486</v>
      </c>
      <c r="B978">
        <v>2558</v>
      </c>
      <c r="C978" t="s">
        <v>2219</v>
      </c>
      <c r="D978" t="s">
        <v>135</v>
      </c>
      <c r="E978" t="s">
        <v>49</v>
      </c>
      <c r="F978" t="s">
        <v>2220</v>
      </c>
      <c r="G978" t="str">
        <f>"201511028711"</f>
        <v>201511028711</v>
      </c>
      <c r="H978" t="s">
        <v>1695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26</v>
      </c>
      <c r="W978">
        <v>182</v>
      </c>
      <c r="X978">
        <v>0</v>
      </c>
      <c r="Z978">
        <v>0</v>
      </c>
      <c r="AA978">
        <v>0</v>
      </c>
      <c r="AB978">
        <v>0</v>
      </c>
      <c r="AC978" t="s">
        <v>2221</v>
      </c>
    </row>
    <row r="979" spans="1:29" x14ac:dyDescent="0.25">
      <c r="H979" t="s">
        <v>2222</v>
      </c>
    </row>
    <row r="980" spans="1:29" x14ac:dyDescent="0.25">
      <c r="A980">
        <v>487</v>
      </c>
      <c r="B980">
        <v>8426</v>
      </c>
      <c r="C980" t="s">
        <v>2223</v>
      </c>
      <c r="D980" t="s">
        <v>232</v>
      </c>
      <c r="E980" t="s">
        <v>34</v>
      </c>
      <c r="F980" t="s">
        <v>2224</v>
      </c>
      <c r="G980" t="str">
        <f>"201511034056"</f>
        <v>201511034056</v>
      </c>
      <c r="H980" t="s">
        <v>902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70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18</v>
      </c>
      <c r="W980">
        <v>126</v>
      </c>
      <c r="X980">
        <v>0</v>
      </c>
      <c r="Z980">
        <v>0</v>
      </c>
      <c r="AA980">
        <v>0</v>
      </c>
      <c r="AB980">
        <v>0</v>
      </c>
      <c r="AC980" t="s">
        <v>2225</v>
      </c>
    </row>
    <row r="981" spans="1:29" x14ac:dyDescent="0.25">
      <c r="H981" t="s">
        <v>2226</v>
      </c>
    </row>
    <row r="982" spans="1:29" x14ac:dyDescent="0.25">
      <c r="A982">
        <v>488</v>
      </c>
      <c r="B982">
        <v>1066</v>
      </c>
      <c r="C982" t="s">
        <v>2227</v>
      </c>
      <c r="D982" t="s">
        <v>33</v>
      </c>
      <c r="E982" t="s">
        <v>49</v>
      </c>
      <c r="F982" t="s">
        <v>2228</v>
      </c>
      <c r="G982" t="str">
        <f>"201511043297"</f>
        <v>201511043297</v>
      </c>
      <c r="H982" t="s">
        <v>102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30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34</v>
      </c>
      <c r="W982">
        <v>238</v>
      </c>
      <c r="X982">
        <v>0</v>
      </c>
      <c r="Z982">
        <v>0</v>
      </c>
      <c r="AA982">
        <v>0</v>
      </c>
      <c r="AB982">
        <v>0</v>
      </c>
      <c r="AC982" t="s">
        <v>2229</v>
      </c>
    </row>
    <row r="983" spans="1:29" x14ac:dyDescent="0.25">
      <c r="H983" t="s">
        <v>2230</v>
      </c>
    </row>
    <row r="984" spans="1:29" x14ac:dyDescent="0.25">
      <c r="A984">
        <v>489</v>
      </c>
      <c r="B984">
        <v>7379</v>
      </c>
      <c r="C984" t="s">
        <v>2231</v>
      </c>
      <c r="D984" t="s">
        <v>2232</v>
      </c>
      <c r="E984" t="s">
        <v>34</v>
      </c>
      <c r="F984" t="s">
        <v>2233</v>
      </c>
      <c r="G984" t="str">
        <f>"201511011901"</f>
        <v>201511011901</v>
      </c>
      <c r="H984" t="s">
        <v>2234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23</v>
      </c>
      <c r="W984">
        <v>161</v>
      </c>
      <c r="X984">
        <v>0</v>
      </c>
      <c r="Z984">
        <v>0</v>
      </c>
      <c r="AA984">
        <v>0</v>
      </c>
      <c r="AB984">
        <v>0</v>
      </c>
      <c r="AC984" t="s">
        <v>2235</v>
      </c>
    </row>
    <row r="985" spans="1:29" x14ac:dyDescent="0.25">
      <c r="H985" t="s">
        <v>2236</v>
      </c>
    </row>
    <row r="986" spans="1:29" x14ac:dyDescent="0.25">
      <c r="A986">
        <v>490</v>
      </c>
      <c r="B986">
        <v>6190</v>
      </c>
      <c r="C986" t="s">
        <v>2237</v>
      </c>
      <c r="D986" t="s">
        <v>1155</v>
      </c>
      <c r="E986" t="s">
        <v>2238</v>
      </c>
      <c r="F986" t="s">
        <v>2239</v>
      </c>
      <c r="G986" t="str">
        <f>"201511029739"</f>
        <v>201511029739</v>
      </c>
      <c r="H986" t="s">
        <v>201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22</v>
      </c>
      <c r="W986">
        <v>154</v>
      </c>
      <c r="X986">
        <v>0</v>
      </c>
      <c r="Z986">
        <v>0</v>
      </c>
      <c r="AA986">
        <v>2</v>
      </c>
      <c r="AB986">
        <v>40</v>
      </c>
      <c r="AC986" t="s">
        <v>2235</v>
      </c>
    </row>
    <row r="987" spans="1:29" x14ac:dyDescent="0.25">
      <c r="H987" t="s">
        <v>2240</v>
      </c>
    </row>
    <row r="988" spans="1:29" x14ac:dyDescent="0.25">
      <c r="A988">
        <v>491</v>
      </c>
      <c r="B988">
        <v>6709</v>
      </c>
      <c r="C988" t="s">
        <v>1850</v>
      </c>
      <c r="D988" t="s">
        <v>388</v>
      </c>
      <c r="E988" t="s">
        <v>82</v>
      </c>
      <c r="F988" t="s">
        <v>2241</v>
      </c>
      <c r="G988" t="str">
        <f>"201511020043"</f>
        <v>201511020043</v>
      </c>
      <c r="H988" t="s">
        <v>2107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30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23</v>
      </c>
      <c r="W988">
        <v>161</v>
      </c>
      <c r="X988">
        <v>0</v>
      </c>
      <c r="Z988">
        <v>0</v>
      </c>
      <c r="AA988">
        <v>0</v>
      </c>
      <c r="AB988">
        <v>0</v>
      </c>
      <c r="AC988" t="s">
        <v>2242</v>
      </c>
    </row>
    <row r="989" spans="1:29" x14ac:dyDescent="0.25">
      <c r="H989" t="s">
        <v>2243</v>
      </c>
    </row>
    <row r="990" spans="1:29" x14ac:dyDescent="0.25">
      <c r="A990">
        <v>492</v>
      </c>
      <c r="B990">
        <v>7572</v>
      </c>
      <c r="C990" t="s">
        <v>2244</v>
      </c>
      <c r="D990" t="s">
        <v>851</v>
      </c>
      <c r="E990" t="s">
        <v>149</v>
      </c>
      <c r="F990" t="s">
        <v>2245</v>
      </c>
      <c r="G990" t="str">
        <f>"201510003627"</f>
        <v>201510003627</v>
      </c>
      <c r="H990" t="s">
        <v>691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30</v>
      </c>
      <c r="O990">
        <v>0</v>
      </c>
      <c r="P990">
        <v>0</v>
      </c>
      <c r="Q990">
        <v>0</v>
      </c>
      <c r="R990">
        <v>0</v>
      </c>
      <c r="S990">
        <v>0</v>
      </c>
      <c r="T990">
        <v>0</v>
      </c>
      <c r="U990">
        <v>0</v>
      </c>
      <c r="V990">
        <v>39</v>
      </c>
      <c r="W990">
        <v>273</v>
      </c>
      <c r="X990">
        <v>0</v>
      </c>
      <c r="Z990">
        <v>0</v>
      </c>
      <c r="AA990">
        <v>0</v>
      </c>
      <c r="AB990">
        <v>0</v>
      </c>
      <c r="AC990" t="s">
        <v>2246</v>
      </c>
    </row>
    <row r="991" spans="1:29" x14ac:dyDescent="0.25">
      <c r="H991" t="s">
        <v>2247</v>
      </c>
    </row>
    <row r="992" spans="1:29" x14ac:dyDescent="0.25">
      <c r="A992">
        <v>493</v>
      </c>
      <c r="B992">
        <v>9190</v>
      </c>
      <c r="C992" t="s">
        <v>2248</v>
      </c>
      <c r="D992" t="s">
        <v>175</v>
      </c>
      <c r="E992" t="s">
        <v>135</v>
      </c>
      <c r="F992" t="s">
        <v>2249</v>
      </c>
      <c r="G992" t="str">
        <f>"00016604"</f>
        <v>00016604</v>
      </c>
      <c r="H992">
        <v>792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70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29</v>
      </c>
      <c r="W992">
        <v>203</v>
      </c>
      <c r="X992">
        <v>0</v>
      </c>
      <c r="Z992">
        <v>0</v>
      </c>
      <c r="AA992">
        <v>0</v>
      </c>
      <c r="AB992">
        <v>0</v>
      </c>
      <c r="AC992">
        <v>1065</v>
      </c>
    </row>
    <row r="993" spans="1:29" x14ac:dyDescent="0.25">
      <c r="H993" t="s">
        <v>2250</v>
      </c>
    </row>
    <row r="994" spans="1:29" x14ac:dyDescent="0.25">
      <c r="A994">
        <v>494</v>
      </c>
      <c r="B994">
        <v>15223</v>
      </c>
      <c r="C994" t="s">
        <v>2251</v>
      </c>
      <c r="D994" t="s">
        <v>48</v>
      </c>
      <c r="E994" t="s">
        <v>89</v>
      </c>
      <c r="F994" t="s">
        <v>2252</v>
      </c>
      <c r="G994" t="str">
        <f>"00489712"</f>
        <v>00489712</v>
      </c>
      <c r="H994" t="s">
        <v>1025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49</v>
      </c>
      <c r="W994">
        <v>343</v>
      </c>
      <c r="X994">
        <v>0</v>
      </c>
      <c r="Z994">
        <v>0</v>
      </c>
      <c r="AA994">
        <v>0</v>
      </c>
      <c r="AB994">
        <v>0</v>
      </c>
      <c r="AC994" t="s">
        <v>2253</v>
      </c>
    </row>
    <row r="995" spans="1:29" x14ac:dyDescent="0.25">
      <c r="H995" t="s">
        <v>2254</v>
      </c>
    </row>
    <row r="996" spans="1:29" x14ac:dyDescent="0.25">
      <c r="A996">
        <v>495</v>
      </c>
      <c r="B996">
        <v>8060</v>
      </c>
      <c r="C996" t="s">
        <v>2255</v>
      </c>
      <c r="D996" t="s">
        <v>2256</v>
      </c>
      <c r="E996" t="s">
        <v>375</v>
      </c>
      <c r="F996" t="s">
        <v>2257</v>
      </c>
      <c r="G996" t="str">
        <f>"201511030171"</f>
        <v>201511030171</v>
      </c>
      <c r="H996" t="s">
        <v>704</v>
      </c>
      <c r="I996">
        <v>0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U996">
        <v>0</v>
      </c>
      <c r="V996">
        <v>40</v>
      </c>
      <c r="W996">
        <v>280</v>
      </c>
      <c r="X996">
        <v>0</v>
      </c>
      <c r="Z996">
        <v>0</v>
      </c>
      <c r="AA996">
        <v>0</v>
      </c>
      <c r="AB996">
        <v>0</v>
      </c>
      <c r="AC996" t="s">
        <v>2258</v>
      </c>
    </row>
    <row r="997" spans="1:29" x14ac:dyDescent="0.25">
      <c r="H997" t="s">
        <v>2259</v>
      </c>
    </row>
    <row r="998" spans="1:29" x14ac:dyDescent="0.25">
      <c r="A998">
        <v>496</v>
      </c>
      <c r="B998">
        <v>4668</v>
      </c>
      <c r="C998" t="s">
        <v>2260</v>
      </c>
      <c r="D998" t="s">
        <v>77</v>
      </c>
      <c r="E998" t="s">
        <v>1257</v>
      </c>
      <c r="F998" t="s">
        <v>2261</v>
      </c>
      <c r="G998" t="str">
        <f>"201511028985"</f>
        <v>201511028985</v>
      </c>
      <c r="H998" t="s">
        <v>1270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30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U998">
        <v>0</v>
      </c>
      <c r="V998">
        <v>24</v>
      </c>
      <c r="W998">
        <v>168</v>
      </c>
      <c r="X998">
        <v>0</v>
      </c>
      <c r="Z998">
        <v>0</v>
      </c>
      <c r="AA998">
        <v>0</v>
      </c>
      <c r="AB998">
        <v>0</v>
      </c>
      <c r="AC998" t="s">
        <v>2262</v>
      </c>
    </row>
    <row r="999" spans="1:29" x14ac:dyDescent="0.25">
      <c r="H999" t="s">
        <v>2263</v>
      </c>
    </row>
    <row r="1000" spans="1:29" x14ac:dyDescent="0.25">
      <c r="A1000">
        <v>497</v>
      </c>
      <c r="B1000">
        <v>14111</v>
      </c>
      <c r="C1000" t="s">
        <v>2264</v>
      </c>
      <c r="D1000" t="s">
        <v>49</v>
      </c>
      <c r="E1000" t="s">
        <v>34</v>
      </c>
      <c r="F1000" t="s">
        <v>2265</v>
      </c>
      <c r="G1000" t="str">
        <f>"00156800"</f>
        <v>00156800</v>
      </c>
      <c r="H1000" t="s">
        <v>826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30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U1000">
        <v>0</v>
      </c>
      <c r="V1000">
        <v>39</v>
      </c>
      <c r="W1000">
        <v>273</v>
      </c>
      <c r="X1000">
        <v>0</v>
      </c>
      <c r="Z1000">
        <v>0</v>
      </c>
      <c r="AA1000">
        <v>0</v>
      </c>
      <c r="AB1000">
        <v>0</v>
      </c>
      <c r="AC1000" t="s">
        <v>2266</v>
      </c>
    </row>
    <row r="1001" spans="1:29" x14ac:dyDescent="0.25">
      <c r="H1001" t="s">
        <v>2267</v>
      </c>
    </row>
    <row r="1002" spans="1:29" x14ac:dyDescent="0.25">
      <c r="A1002">
        <v>498</v>
      </c>
      <c r="B1002">
        <v>514</v>
      </c>
      <c r="C1002" t="s">
        <v>2268</v>
      </c>
      <c r="D1002" t="s">
        <v>2269</v>
      </c>
      <c r="E1002" t="s">
        <v>34</v>
      </c>
      <c r="F1002" t="s">
        <v>2270</v>
      </c>
      <c r="G1002" t="str">
        <f>"201511035075"</f>
        <v>201511035075</v>
      </c>
      <c r="H1002" t="s">
        <v>488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30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U1002">
        <v>0</v>
      </c>
      <c r="V1002">
        <v>30</v>
      </c>
      <c r="W1002">
        <v>210</v>
      </c>
      <c r="X1002">
        <v>0</v>
      </c>
      <c r="Z1002">
        <v>0</v>
      </c>
      <c r="AA1002">
        <v>0</v>
      </c>
      <c r="AB1002">
        <v>0</v>
      </c>
      <c r="AC1002" t="s">
        <v>2271</v>
      </c>
    </row>
    <row r="1003" spans="1:29" x14ac:dyDescent="0.25">
      <c r="H1003" t="s">
        <v>2272</v>
      </c>
    </row>
    <row r="1004" spans="1:29" x14ac:dyDescent="0.25">
      <c r="A1004">
        <v>499</v>
      </c>
      <c r="B1004">
        <v>7272</v>
      </c>
      <c r="C1004" t="s">
        <v>2273</v>
      </c>
      <c r="D1004" t="s">
        <v>211</v>
      </c>
      <c r="E1004" t="s">
        <v>221</v>
      </c>
      <c r="F1004" t="s">
        <v>2274</v>
      </c>
      <c r="G1004" t="str">
        <f>"201511035886"</f>
        <v>201511035886</v>
      </c>
      <c r="H1004" t="s">
        <v>2234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30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U1004">
        <v>0</v>
      </c>
      <c r="V1004">
        <v>18</v>
      </c>
      <c r="W1004">
        <v>126</v>
      </c>
      <c r="X1004">
        <v>0</v>
      </c>
      <c r="Z1004">
        <v>0</v>
      </c>
      <c r="AA1004">
        <v>0</v>
      </c>
      <c r="AB1004">
        <v>0</v>
      </c>
      <c r="AC1004" t="s">
        <v>2275</v>
      </c>
    </row>
    <row r="1005" spans="1:29" x14ac:dyDescent="0.25">
      <c r="H1005" t="s">
        <v>2276</v>
      </c>
    </row>
    <row r="1006" spans="1:29" x14ac:dyDescent="0.25">
      <c r="A1006">
        <v>500</v>
      </c>
      <c r="B1006">
        <v>16130</v>
      </c>
      <c r="C1006" t="s">
        <v>2277</v>
      </c>
      <c r="D1006" t="s">
        <v>33</v>
      </c>
      <c r="E1006" t="s">
        <v>2278</v>
      </c>
      <c r="F1006" t="s">
        <v>2279</v>
      </c>
      <c r="G1006" t="str">
        <f>"201511026332"</f>
        <v>201511026332</v>
      </c>
      <c r="H1006" t="s">
        <v>865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30</v>
      </c>
      <c r="O1006">
        <v>0</v>
      </c>
      <c r="P1006">
        <v>30</v>
      </c>
      <c r="Q1006">
        <v>0</v>
      </c>
      <c r="R1006">
        <v>0</v>
      </c>
      <c r="S1006">
        <v>0</v>
      </c>
      <c r="T1006">
        <v>0</v>
      </c>
      <c r="U1006">
        <v>0</v>
      </c>
      <c r="V1006">
        <v>37</v>
      </c>
      <c r="W1006">
        <v>259</v>
      </c>
      <c r="X1006">
        <v>0</v>
      </c>
      <c r="Z1006">
        <v>0</v>
      </c>
      <c r="AA1006">
        <v>0</v>
      </c>
      <c r="AB1006">
        <v>0</v>
      </c>
      <c r="AC1006" t="s">
        <v>2280</v>
      </c>
    </row>
    <row r="1007" spans="1:29" x14ac:dyDescent="0.25">
      <c r="H1007" t="s">
        <v>2281</v>
      </c>
    </row>
    <row r="1008" spans="1:29" x14ac:dyDescent="0.25">
      <c r="A1008">
        <v>501</v>
      </c>
      <c r="B1008">
        <v>2227</v>
      </c>
      <c r="C1008" t="s">
        <v>2282</v>
      </c>
      <c r="D1008" t="s">
        <v>65</v>
      </c>
      <c r="E1008" t="s">
        <v>320</v>
      </c>
      <c r="F1008" t="s">
        <v>2283</v>
      </c>
      <c r="G1008" t="str">
        <f>"00078310"</f>
        <v>00078310</v>
      </c>
      <c r="H1008" t="s">
        <v>663</v>
      </c>
      <c r="I1008">
        <v>0</v>
      </c>
      <c r="J1008">
        <v>0</v>
      </c>
      <c r="K1008">
        <v>0</v>
      </c>
      <c r="L1008">
        <v>0</v>
      </c>
      <c r="M1008">
        <v>0</v>
      </c>
      <c r="N1008">
        <v>30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U1008">
        <v>0</v>
      </c>
      <c r="V1008">
        <v>16</v>
      </c>
      <c r="W1008">
        <v>112</v>
      </c>
      <c r="X1008">
        <v>0</v>
      </c>
      <c r="Z1008">
        <v>0</v>
      </c>
      <c r="AA1008">
        <v>8</v>
      </c>
      <c r="AB1008">
        <v>160</v>
      </c>
      <c r="AC1008" t="s">
        <v>2284</v>
      </c>
    </row>
    <row r="1009" spans="1:29" x14ac:dyDescent="0.25">
      <c r="H1009" t="s">
        <v>2285</v>
      </c>
    </row>
    <row r="1010" spans="1:29" x14ac:dyDescent="0.25">
      <c r="A1010">
        <v>502</v>
      </c>
      <c r="B1010">
        <v>278</v>
      </c>
      <c r="C1010" t="s">
        <v>2286</v>
      </c>
      <c r="D1010" t="s">
        <v>44</v>
      </c>
      <c r="E1010" t="s">
        <v>135</v>
      </c>
      <c r="F1010" t="s">
        <v>2287</v>
      </c>
      <c r="G1010" t="str">
        <f>"201511004466"</f>
        <v>201511004466</v>
      </c>
      <c r="H1010">
        <v>770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30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U1010">
        <v>0</v>
      </c>
      <c r="V1010">
        <v>37</v>
      </c>
      <c r="W1010">
        <v>259</v>
      </c>
      <c r="X1010">
        <v>0</v>
      </c>
      <c r="Z1010">
        <v>0</v>
      </c>
      <c r="AA1010">
        <v>0</v>
      </c>
      <c r="AB1010">
        <v>0</v>
      </c>
      <c r="AC1010">
        <v>1059</v>
      </c>
    </row>
    <row r="1011" spans="1:29" x14ac:dyDescent="0.25">
      <c r="H1011" t="s">
        <v>2288</v>
      </c>
    </row>
    <row r="1012" spans="1:29" x14ac:dyDescent="0.25">
      <c r="A1012">
        <v>503</v>
      </c>
      <c r="B1012">
        <v>7848</v>
      </c>
      <c r="C1012" t="s">
        <v>2289</v>
      </c>
      <c r="D1012" t="s">
        <v>124</v>
      </c>
      <c r="E1012" t="s">
        <v>320</v>
      </c>
      <c r="F1012" t="s">
        <v>2290</v>
      </c>
      <c r="G1012" t="str">
        <f>"201511011404"</f>
        <v>201511011404</v>
      </c>
      <c r="H1012" t="s">
        <v>73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S1012">
        <v>0</v>
      </c>
      <c r="T1012">
        <v>0</v>
      </c>
      <c r="U1012">
        <v>0</v>
      </c>
      <c r="V1012">
        <v>37</v>
      </c>
      <c r="W1012">
        <v>259</v>
      </c>
      <c r="X1012">
        <v>0</v>
      </c>
      <c r="Z1012">
        <v>0</v>
      </c>
      <c r="AA1012">
        <v>0</v>
      </c>
      <c r="AB1012">
        <v>0</v>
      </c>
      <c r="AC1012" t="s">
        <v>2291</v>
      </c>
    </row>
    <row r="1013" spans="1:29" x14ac:dyDescent="0.25">
      <c r="H1013" t="s">
        <v>2292</v>
      </c>
    </row>
    <row r="1014" spans="1:29" x14ac:dyDescent="0.25">
      <c r="A1014">
        <v>504</v>
      </c>
      <c r="B1014">
        <v>14927</v>
      </c>
      <c r="C1014" t="s">
        <v>2293</v>
      </c>
      <c r="D1014" t="s">
        <v>2294</v>
      </c>
      <c r="E1014" t="s">
        <v>27</v>
      </c>
      <c r="F1014" t="s">
        <v>2295</v>
      </c>
      <c r="G1014" t="str">
        <f>"201511020919"</f>
        <v>201511020919</v>
      </c>
      <c r="H1014" t="s">
        <v>239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S1014">
        <v>0</v>
      </c>
      <c r="T1014">
        <v>0</v>
      </c>
      <c r="U1014">
        <v>0</v>
      </c>
      <c r="V1014">
        <v>34</v>
      </c>
      <c r="W1014">
        <v>238</v>
      </c>
      <c r="X1014">
        <v>0</v>
      </c>
      <c r="Z1014">
        <v>0</v>
      </c>
      <c r="AA1014">
        <v>0</v>
      </c>
      <c r="AB1014">
        <v>0</v>
      </c>
      <c r="AC1014" t="s">
        <v>2296</v>
      </c>
    </row>
    <row r="1015" spans="1:29" x14ac:dyDescent="0.25">
      <c r="H1015" t="s">
        <v>2297</v>
      </c>
    </row>
    <row r="1016" spans="1:29" x14ac:dyDescent="0.25">
      <c r="A1016">
        <v>505</v>
      </c>
      <c r="B1016">
        <v>8943</v>
      </c>
      <c r="C1016" t="s">
        <v>2298</v>
      </c>
      <c r="D1016" t="s">
        <v>1981</v>
      </c>
      <c r="E1016" t="s">
        <v>249</v>
      </c>
      <c r="F1016" t="s">
        <v>2299</v>
      </c>
      <c r="G1016" t="str">
        <f>"00020147"</f>
        <v>00020147</v>
      </c>
      <c r="H1016" t="s">
        <v>245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70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U1016">
        <v>0</v>
      </c>
      <c r="V1016">
        <v>34</v>
      </c>
      <c r="W1016">
        <v>238</v>
      </c>
      <c r="X1016">
        <v>0</v>
      </c>
      <c r="Z1016">
        <v>0</v>
      </c>
      <c r="AA1016">
        <v>0</v>
      </c>
      <c r="AB1016">
        <v>0</v>
      </c>
      <c r="AC1016" t="s">
        <v>2300</v>
      </c>
    </row>
    <row r="1017" spans="1:29" x14ac:dyDescent="0.25">
      <c r="H1017" t="s">
        <v>2301</v>
      </c>
    </row>
    <row r="1018" spans="1:29" x14ac:dyDescent="0.25">
      <c r="A1018">
        <v>506</v>
      </c>
      <c r="B1018">
        <v>9431</v>
      </c>
      <c r="C1018" t="s">
        <v>2302</v>
      </c>
      <c r="D1018" t="s">
        <v>175</v>
      </c>
      <c r="E1018" t="s">
        <v>89</v>
      </c>
      <c r="F1018" t="s">
        <v>2303</v>
      </c>
      <c r="G1018" t="str">
        <f>"201412001308"</f>
        <v>201412001308</v>
      </c>
      <c r="H1018" t="s">
        <v>2142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30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U1018">
        <v>0</v>
      </c>
      <c r="V1018">
        <v>27</v>
      </c>
      <c r="W1018">
        <v>189</v>
      </c>
      <c r="X1018">
        <v>0</v>
      </c>
      <c r="Z1018">
        <v>0</v>
      </c>
      <c r="AA1018">
        <v>0</v>
      </c>
      <c r="AB1018">
        <v>0</v>
      </c>
      <c r="AC1018" t="s">
        <v>2304</v>
      </c>
    </row>
    <row r="1019" spans="1:29" x14ac:dyDescent="0.25">
      <c r="H1019" t="s">
        <v>2305</v>
      </c>
    </row>
    <row r="1020" spans="1:29" x14ac:dyDescent="0.25">
      <c r="A1020">
        <v>507</v>
      </c>
      <c r="B1020">
        <v>8102</v>
      </c>
      <c r="C1020" t="s">
        <v>2306</v>
      </c>
      <c r="D1020" t="s">
        <v>2307</v>
      </c>
      <c r="E1020" t="s">
        <v>2308</v>
      </c>
      <c r="F1020" t="s">
        <v>2309</v>
      </c>
      <c r="G1020" t="str">
        <f>"201511021879"</f>
        <v>201511021879</v>
      </c>
      <c r="H1020" t="s">
        <v>2310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30</v>
      </c>
      <c r="O1020">
        <v>0</v>
      </c>
      <c r="P1020">
        <v>0</v>
      </c>
      <c r="Q1020">
        <v>0</v>
      </c>
      <c r="R1020">
        <v>0</v>
      </c>
      <c r="S1020">
        <v>0</v>
      </c>
      <c r="T1020">
        <v>0</v>
      </c>
      <c r="U1020">
        <v>0</v>
      </c>
      <c r="V1020">
        <v>25</v>
      </c>
      <c r="W1020">
        <v>175</v>
      </c>
      <c r="X1020">
        <v>0</v>
      </c>
      <c r="Z1020">
        <v>0</v>
      </c>
      <c r="AA1020">
        <v>0</v>
      </c>
      <c r="AB1020">
        <v>0</v>
      </c>
      <c r="AC1020" t="s">
        <v>2311</v>
      </c>
    </row>
    <row r="1021" spans="1:29" x14ac:dyDescent="0.25">
      <c r="H1021" t="s">
        <v>2312</v>
      </c>
    </row>
    <row r="1022" spans="1:29" x14ac:dyDescent="0.25">
      <c r="A1022">
        <v>508</v>
      </c>
      <c r="B1022">
        <v>13183</v>
      </c>
      <c r="C1022" t="s">
        <v>2313</v>
      </c>
      <c r="D1022" t="s">
        <v>88</v>
      </c>
      <c r="E1022" t="s">
        <v>243</v>
      </c>
      <c r="F1022" t="s">
        <v>2314</v>
      </c>
      <c r="G1022" t="str">
        <f>"00497320"</f>
        <v>00497320</v>
      </c>
      <c r="H1022" t="s">
        <v>2149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70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U1022">
        <v>0</v>
      </c>
      <c r="V1022">
        <v>18</v>
      </c>
      <c r="W1022">
        <v>126</v>
      </c>
      <c r="X1022">
        <v>0</v>
      </c>
      <c r="Z1022">
        <v>0</v>
      </c>
      <c r="AA1022">
        <v>0</v>
      </c>
      <c r="AB1022">
        <v>0</v>
      </c>
      <c r="AC1022" t="s">
        <v>2315</v>
      </c>
    </row>
    <row r="1023" spans="1:29" x14ac:dyDescent="0.25">
      <c r="H1023" t="s">
        <v>2316</v>
      </c>
    </row>
    <row r="1024" spans="1:29" x14ac:dyDescent="0.25">
      <c r="A1024">
        <v>509</v>
      </c>
      <c r="B1024">
        <v>3013</v>
      </c>
      <c r="C1024" t="s">
        <v>2317</v>
      </c>
      <c r="D1024" t="s">
        <v>334</v>
      </c>
      <c r="E1024" t="s">
        <v>149</v>
      </c>
      <c r="F1024" t="s">
        <v>2318</v>
      </c>
      <c r="G1024" t="str">
        <f>"201511034149"</f>
        <v>201511034149</v>
      </c>
      <c r="H1024">
        <v>781</v>
      </c>
      <c r="I1024">
        <v>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U1024">
        <v>0</v>
      </c>
      <c r="V1024">
        <v>39</v>
      </c>
      <c r="W1024">
        <v>273</v>
      </c>
      <c r="X1024">
        <v>0</v>
      </c>
      <c r="Z1024">
        <v>0</v>
      </c>
      <c r="AA1024">
        <v>0</v>
      </c>
      <c r="AB1024">
        <v>0</v>
      </c>
      <c r="AC1024">
        <v>1054</v>
      </c>
    </row>
    <row r="1025" spans="1:29" x14ac:dyDescent="0.25">
      <c r="H1025" t="s">
        <v>2319</v>
      </c>
    </row>
    <row r="1026" spans="1:29" x14ac:dyDescent="0.25">
      <c r="A1026">
        <v>510</v>
      </c>
      <c r="B1026">
        <v>5077</v>
      </c>
      <c r="C1026" t="s">
        <v>2320</v>
      </c>
      <c r="D1026" t="s">
        <v>2321</v>
      </c>
      <c r="E1026" t="s">
        <v>2322</v>
      </c>
      <c r="F1026" t="s">
        <v>2323</v>
      </c>
      <c r="G1026" t="str">
        <f>"201511010166"</f>
        <v>201511010166</v>
      </c>
      <c r="H1026" t="s">
        <v>2047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U1026">
        <v>0</v>
      </c>
      <c r="V1026">
        <v>27</v>
      </c>
      <c r="W1026">
        <v>189</v>
      </c>
      <c r="X1026">
        <v>0</v>
      </c>
      <c r="Z1026">
        <v>0</v>
      </c>
      <c r="AA1026">
        <v>0</v>
      </c>
      <c r="AB1026">
        <v>0</v>
      </c>
      <c r="AC1026" t="s">
        <v>2324</v>
      </c>
    </row>
    <row r="1027" spans="1:29" x14ac:dyDescent="0.25">
      <c r="H1027" t="s">
        <v>2325</v>
      </c>
    </row>
    <row r="1028" spans="1:29" x14ac:dyDescent="0.25">
      <c r="A1028">
        <v>511</v>
      </c>
      <c r="B1028">
        <v>6859</v>
      </c>
      <c r="C1028" t="s">
        <v>2326</v>
      </c>
      <c r="D1028" t="s">
        <v>539</v>
      </c>
      <c r="E1028" t="s">
        <v>129</v>
      </c>
      <c r="F1028" t="s">
        <v>2327</v>
      </c>
      <c r="G1028" t="str">
        <f>"201511039751"</f>
        <v>201511039751</v>
      </c>
      <c r="H1028" t="s">
        <v>257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30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U1028">
        <v>0</v>
      </c>
      <c r="V1028">
        <v>36</v>
      </c>
      <c r="W1028">
        <v>252</v>
      </c>
      <c r="X1028">
        <v>0</v>
      </c>
      <c r="Z1028">
        <v>0</v>
      </c>
      <c r="AA1028">
        <v>0</v>
      </c>
      <c r="AB1028">
        <v>0</v>
      </c>
      <c r="AC1028" t="s">
        <v>2328</v>
      </c>
    </row>
    <row r="1029" spans="1:29" x14ac:dyDescent="0.25">
      <c r="H1029" t="s">
        <v>2329</v>
      </c>
    </row>
    <row r="1030" spans="1:29" x14ac:dyDescent="0.25">
      <c r="A1030">
        <v>512</v>
      </c>
      <c r="B1030">
        <v>1494</v>
      </c>
      <c r="C1030" t="s">
        <v>2330</v>
      </c>
      <c r="D1030" t="s">
        <v>1141</v>
      </c>
      <c r="E1030" t="s">
        <v>27</v>
      </c>
      <c r="F1030" t="s">
        <v>2331</v>
      </c>
      <c r="G1030" t="str">
        <f>"201511038915"</f>
        <v>201511038915</v>
      </c>
      <c r="H1030" t="s">
        <v>371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30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U1030">
        <v>0</v>
      </c>
      <c r="V1030">
        <v>30</v>
      </c>
      <c r="W1030">
        <v>210</v>
      </c>
      <c r="X1030">
        <v>0</v>
      </c>
      <c r="Z1030">
        <v>0</v>
      </c>
      <c r="AA1030">
        <v>0</v>
      </c>
      <c r="AB1030">
        <v>0</v>
      </c>
      <c r="AC1030" t="s">
        <v>2332</v>
      </c>
    </row>
    <row r="1031" spans="1:29" x14ac:dyDescent="0.25">
      <c r="H1031" t="s">
        <v>2333</v>
      </c>
    </row>
    <row r="1032" spans="1:29" x14ac:dyDescent="0.25">
      <c r="A1032">
        <v>513</v>
      </c>
      <c r="B1032">
        <v>5412</v>
      </c>
      <c r="C1032" t="s">
        <v>2334</v>
      </c>
      <c r="D1032" t="s">
        <v>364</v>
      </c>
      <c r="E1032" t="s">
        <v>748</v>
      </c>
      <c r="F1032" t="s">
        <v>2335</v>
      </c>
      <c r="G1032" t="str">
        <f>"201512000542"</f>
        <v>201512000542</v>
      </c>
      <c r="H1032" t="s">
        <v>426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U1032">
        <v>0</v>
      </c>
      <c r="V1032">
        <v>22</v>
      </c>
      <c r="W1032">
        <v>154</v>
      </c>
      <c r="X1032">
        <v>0</v>
      </c>
      <c r="Z1032">
        <v>0</v>
      </c>
      <c r="AA1032">
        <v>6</v>
      </c>
      <c r="AB1032">
        <v>120</v>
      </c>
      <c r="AC1032" t="s">
        <v>2336</v>
      </c>
    </row>
    <row r="1033" spans="1:29" x14ac:dyDescent="0.25">
      <c r="H1033" t="s">
        <v>2337</v>
      </c>
    </row>
    <row r="1034" spans="1:29" x14ac:dyDescent="0.25">
      <c r="A1034">
        <v>514</v>
      </c>
      <c r="B1034">
        <v>4289</v>
      </c>
      <c r="C1034" t="s">
        <v>2338</v>
      </c>
      <c r="D1034" t="s">
        <v>205</v>
      </c>
      <c r="E1034" t="s">
        <v>149</v>
      </c>
      <c r="F1034" t="s">
        <v>2339</v>
      </c>
      <c r="G1034" t="str">
        <f>"00070895"</f>
        <v>00070895</v>
      </c>
      <c r="H1034" t="s">
        <v>637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U1034">
        <v>0</v>
      </c>
      <c r="V1034">
        <v>15</v>
      </c>
      <c r="W1034">
        <v>105</v>
      </c>
      <c r="X1034">
        <v>0</v>
      </c>
      <c r="Z1034">
        <v>0</v>
      </c>
      <c r="AA1034">
        <v>0</v>
      </c>
      <c r="AB1034">
        <v>0</v>
      </c>
      <c r="AC1034" t="s">
        <v>2340</v>
      </c>
    </row>
    <row r="1035" spans="1:29" x14ac:dyDescent="0.25">
      <c r="H1035" t="s">
        <v>2341</v>
      </c>
    </row>
    <row r="1036" spans="1:29" x14ac:dyDescent="0.25">
      <c r="A1036">
        <v>515</v>
      </c>
      <c r="B1036">
        <v>9030</v>
      </c>
      <c r="C1036" t="s">
        <v>2342</v>
      </c>
      <c r="D1036" t="s">
        <v>1141</v>
      </c>
      <c r="E1036" t="s">
        <v>1240</v>
      </c>
      <c r="F1036" t="s">
        <v>2343</v>
      </c>
      <c r="G1036" t="str">
        <f>"201511028315"</f>
        <v>201511028315</v>
      </c>
      <c r="H1036" t="s">
        <v>2310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U1036">
        <v>0</v>
      </c>
      <c r="V1036">
        <v>28</v>
      </c>
      <c r="W1036">
        <v>196</v>
      </c>
      <c r="X1036">
        <v>0</v>
      </c>
      <c r="Z1036">
        <v>0</v>
      </c>
      <c r="AA1036">
        <v>0</v>
      </c>
      <c r="AB1036">
        <v>0</v>
      </c>
      <c r="AC1036" t="s">
        <v>2344</v>
      </c>
    </row>
    <row r="1037" spans="1:29" x14ac:dyDescent="0.25">
      <c r="H1037" t="s">
        <v>2345</v>
      </c>
    </row>
    <row r="1038" spans="1:29" x14ac:dyDescent="0.25">
      <c r="A1038">
        <v>516</v>
      </c>
      <c r="B1038">
        <v>10827</v>
      </c>
      <c r="C1038" t="s">
        <v>2346</v>
      </c>
      <c r="D1038" t="s">
        <v>1155</v>
      </c>
      <c r="E1038" t="s">
        <v>89</v>
      </c>
      <c r="F1038" t="s">
        <v>2347</v>
      </c>
      <c r="G1038" t="str">
        <f>"00229567"</f>
        <v>00229567</v>
      </c>
      <c r="H1038">
        <v>880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30</v>
      </c>
      <c r="O1038">
        <v>0</v>
      </c>
      <c r="P1038">
        <v>0</v>
      </c>
      <c r="Q1038">
        <v>30</v>
      </c>
      <c r="R1038">
        <v>0</v>
      </c>
      <c r="S1038">
        <v>0</v>
      </c>
      <c r="T1038">
        <v>0</v>
      </c>
      <c r="U1038">
        <v>0</v>
      </c>
      <c r="V1038">
        <v>15</v>
      </c>
      <c r="W1038">
        <v>105</v>
      </c>
      <c r="X1038">
        <v>0</v>
      </c>
      <c r="Z1038">
        <v>0</v>
      </c>
      <c r="AA1038">
        <v>0</v>
      </c>
      <c r="AB1038">
        <v>0</v>
      </c>
      <c r="AC1038">
        <v>1045</v>
      </c>
    </row>
    <row r="1039" spans="1:29" x14ac:dyDescent="0.25">
      <c r="H1039" t="s">
        <v>2348</v>
      </c>
    </row>
    <row r="1040" spans="1:29" x14ac:dyDescent="0.25">
      <c r="A1040">
        <v>517</v>
      </c>
      <c r="B1040">
        <v>2481</v>
      </c>
      <c r="C1040" t="s">
        <v>2349</v>
      </c>
      <c r="D1040" t="s">
        <v>53</v>
      </c>
      <c r="E1040" t="s">
        <v>34</v>
      </c>
      <c r="F1040" t="s">
        <v>2350</v>
      </c>
      <c r="G1040" t="str">
        <f>"201511015618"</f>
        <v>201511015618</v>
      </c>
      <c r="H1040" t="s">
        <v>614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U1040">
        <v>0</v>
      </c>
      <c r="V1040">
        <v>29</v>
      </c>
      <c r="W1040">
        <v>203</v>
      </c>
      <c r="X1040">
        <v>0</v>
      </c>
      <c r="Z1040">
        <v>0</v>
      </c>
      <c r="AA1040">
        <v>0</v>
      </c>
      <c r="AB1040">
        <v>0</v>
      </c>
      <c r="AC1040" t="s">
        <v>2351</v>
      </c>
    </row>
    <row r="1041" spans="1:29" x14ac:dyDescent="0.25">
      <c r="H1041" t="s">
        <v>2352</v>
      </c>
    </row>
    <row r="1042" spans="1:29" x14ac:dyDescent="0.25">
      <c r="A1042">
        <v>518</v>
      </c>
      <c r="B1042">
        <v>12260</v>
      </c>
      <c r="C1042" t="s">
        <v>2353</v>
      </c>
      <c r="D1042" t="s">
        <v>124</v>
      </c>
      <c r="E1042" t="s">
        <v>1389</v>
      </c>
      <c r="F1042" t="s">
        <v>2354</v>
      </c>
      <c r="G1042" t="str">
        <f>"201511009570"</f>
        <v>201511009570</v>
      </c>
      <c r="H1042" t="s">
        <v>2130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U1042">
        <v>0</v>
      </c>
      <c r="V1042">
        <v>21</v>
      </c>
      <c r="W1042">
        <v>147</v>
      </c>
      <c r="X1042">
        <v>0</v>
      </c>
      <c r="Z1042">
        <v>0</v>
      </c>
      <c r="AA1042">
        <v>0</v>
      </c>
      <c r="AB1042">
        <v>0</v>
      </c>
      <c r="AC1042" t="s">
        <v>2355</v>
      </c>
    </row>
    <row r="1043" spans="1:29" x14ac:dyDescent="0.25">
      <c r="H1043" t="s">
        <v>2356</v>
      </c>
    </row>
    <row r="1044" spans="1:29" x14ac:dyDescent="0.25">
      <c r="A1044">
        <v>519</v>
      </c>
      <c r="B1044">
        <v>4115</v>
      </c>
      <c r="C1044" t="s">
        <v>2357</v>
      </c>
      <c r="D1044" t="s">
        <v>164</v>
      </c>
      <c r="E1044" t="s">
        <v>149</v>
      </c>
      <c r="F1044" t="s">
        <v>2358</v>
      </c>
      <c r="G1044" t="str">
        <f>"201512000749"</f>
        <v>201512000749</v>
      </c>
      <c r="H1044" t="s">
        <v>55</v>
      </c>
      <c r="I1044">
        <v>0</v>
      </c>
      <c r="J1044">
        <v>0</v>
      </c>
      <c r="K1044">
        <v>0</v>
      </c>
      <c r="L1044">
        <v>0</v>
      </c>
      <c r="M1044">
        <v>0</v>
      </c>
      <c r="N1044">
        <v>30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U1044">
        <v>0</v>
      </c>
      <c r="V1044">
        <v>26</v>
      </c>
      <c r="W1044">
        <v>182</v>
      </c>
      <c r="X1044">
        <v>0</v>
      </c>
      <c r="Z1044">
        <v>0</v>
      </c>
      <c r="AA1044">
        <v>0</v>
      </c>
      <c r="AB1044">
        <v>0</v>
      </c>
      <c r="AC1044" t="s">
        <v>2359</v>
      </c>
    </row>
    <row r="1045" spans="1:29" x14ac:dyDescent="0.25">
      <c r="H1045" t="s">
        <v>2360</v>
      </c>
    </row>
    <row r="1046" spans="1:29" x14ac:dyDescent="0.25">
      <c r="A1046">
        <v>520</v>
      </c>
      <c r="B1046">
        <v>10698</v>
      </c>
      <c r="C1046" t="s">
        <v>2361</v>
      </c>
      <c r="D1046" t="s">
        <v>2362</v>
      </c>
      <c r="E1046" t="s">
        <v>2363</v>
      </c>
      <c r="F1046" t="s">
        <v>2364</v>
      </c>
      <c r="G1046" t="str">
        <f>"00228211"</f>
        <v>00228211</v>
      </c>
      <c r="H1046">
        <v>880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30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U1046">
        <v>0</v>
      </c>
      <c r="V1046">
        <v>19</v>
      </c>
      <c r="W1046">
        <v>133</v>
      </c>
      <c r="X1046">
        <v>0</v>
      </c>
      <c r="Z1046">
        <v>0</v>
      </c>
      <c r="AA1046">
        <v>0</v>
      </c>
      <c r="AB1046">
        <v>0</v>
      </c>
      <c r="AC1046">
        <v>1043</v>
      </c>
    </row>
    <row r="1047" spans="1:29" x14ac:dyDescent="0.25">
      <c r="H1047" t="s">
        <v>2365</v>
      </c>
    </row>
    <row r="1048" spans="1:29" x14ac:dyDescent="0.25">
      <c r="A1048">
        <v>521</v>
      </c>
      <c r="B1048">
        <v>3976</v>
      </c>
      <c r="C1048" t="s">
        <v>2366</v>
      </c>
      <c r="D1048" t="s">
        <v>2367</v>
      </c>
      <c r="E1048" t="s">
        <v>2368</v>
      </c>
      <c r="F1048" t="s">
        <v>2369</v>
      </c>
      <c r="G1048" t="str">
        <f>"00016534"</f>
        <v>00016534</v>
      </c>
      <c r="H1048" t="s">
        <v>1821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U1048">
        <v>0</v>
      </c>
      <c r="V1048">
        <v>19</v>
      </c>
      <c r="W1048">
        <v>133</v>
      </c>
      <c r="X1048">
        <v>0</v>
      </c>
      <c r="Z1048">
        <v>0</v>
      </c>
      <c r="AA1048">
        <v>0</v>
      </c>
      <c r="AB1048">
        <v>0</v>
      </c>
      <c r="AC1048" t="s">
        <v>2370</v>
      </c>
    </row>
    <row r="1049" spans="1:29" x14ac:dyDescent="0.25">
      <c r="H1049" t="s">
        <v>2371</v>
      </c>
    </row>
    <row r="1050" spans="1:29" x14ac:dyDescent="0.25">
      <c r="A1050">
        <v>522</v>
      </c>
      <c r="B1050">
        <v>8687</v>
      </c>
      <c r="C1050" t="s">
        <v>2372</v>
      </c>
      <c r="D1050" t="s">
        <v>175</v>
      </c>
      <c r="E1050" t="s">
        <v>135</v>
      </c>
      <c r="F1050" t="s">
        <v>2373</v>
      </c>
      <c r="G1050" t="str">
        <f>"201511033074"</f>
        <v>201511033074</v>
      </c>
      <c r="H1050" t="s">
        <v>29</v>
      </c>
      <c r="I1050">
        <v>0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U1050">
        <v>0</v>
      </c>
      <c r="V1050">
        <v>34</v>
      </c>
      <c r="W1050">
        <v>238</v>
      </c>
      <c r="X1050">
        <v>0</v>
      </c>
      <c r="Z1050">
        <v>0</v>
      </c>
      <c r="AA1050">
        <v>0</v>
      </c>
      <c r="AB1050">
        <v>0</v>
      </c>
      <c r="AC1050" t="s">
        <v>2374</v>
      </c>
    </row>
    <row r="1051" spans="1:29" x14ac:dyDescent="0.25">
      <c r="H1051" t="s">
        <v>2375</v>
      </c>
    </row>
    <row r="1052" spans="1:29" x14ac:dyDescent="0.25">
      <c r="A1052">
        <v>523</v>
      </c>
      <c r="B1052">
        <v>16003</v>
      </c>
      <c r="C1052" t="s">
        <v>2376</v>
      </c>
      <c r="D1052" t="s">
        <v>910</v>
      </c>
      <c r="E1052" t="s">
        <v>34</v>
      </c>
      <c r="F1052" t="s">
        <v>2377</v>
      </c>
      <c r="G1052" t="str">
        <f>"201510000727"</f>
        <v>201510000727</v>
      </c>
      <c r="H1052">
        <v>902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U1052">
        <v>0</v>
      </c>
      <c r="V1052">
        <v>20</v>
      </c>
      <c r="W1052">
        <v>140</v>
      </c>
      <c r="X1052">
        <v>0</v>
      </c>
      <c r="Z1052">
        <v>0</v>
      </c>
      <c r="AA1052">
        <v>0</v>
      </c>
      <c r="AB1052">
        <v>0</v>
      </c>
      <c r="AC1052">
        <v>1042</v>
      </c>
    </row>
    <row r="1053" spans="1:29" x14ac:dyDescent="0.25">
      <c r="H1053" t="s">
        <v>2378</v>
      </c>
    </row>
    <row r="1054" spans="1:29" x14ac:dyDescent="0.25">
      <c r="A1054">
        <v>524</v>
      </c>
      <c r="B1054">
        <v>5900</v>
      </c>
      <c r="C1054" t="s">
        <v>2379</v>
      </c>
      <c r="D1054" t="s">
        <v>928</v>
      </c>
      <c r="E1054" t="s">
        <v>267</v>
      </c>
      <c r="F1054" t="s">
        <v>2380</v>
      </c>
      <c r="G1054" t="str">
        <f>"201511015261"</f>
        <v>201511015261</v>
      </c>
      <c r="H1054" t="s">
        <v>151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U1054">
        <v>0</v>
      </c>
      <c r="V1054">
        <v>35</v>
      </c>
      <c r="W1054">
        <v>245</v>
      </c>
      <c r="X1054">
        <v>0</v>
      </c>
      <c r="Z1054">
        <v>0</v>
      </c>
      <c r="AA1054">
        <v>0</v>
      </c>
      <c r="AB1054">
        <v>0</v>
      </c>
      <c r="AC1054" t="s">
        <v>2381</v>
      </c>
    </row>
    <row r="1055" spans="1:29" x14ac:dyDescent="0.25">
      <c r="H1055" t="s">
        <v>2382</v>
      </c>
    </row>
    <row r="1056" spans="1:29" x14ac:dyDescent="0.25">
      <c r="A1056">
        <v>525</v>
      </c>
      <c r="B1056">
        <v>16023</v>
      </c>
      <c r="C1056" t="s">
        <v>2383</v>
      </c>
      <c r="D1056" t="s">
        <v>1993</v>
      </c>
      <c r="E1056" t="s">
        <v>78</v>
      </c>
      <c r="F1056" t="s">
        <v>2384</v>
      </c>
      <c r="G1056" t="str">
        <f>"00061335"</f>
        <v>00061335</v>
      </c>
      <c r="H1056" t="s">
        <v>126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30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U1056">
        <v>0</v>
      </c>
      <c r="V1056">
        <v>26</v>
      </c>
      <c r="W1056">
        <v>182</v>
      </c>
      <c r="X1056">
        <v>0</v>
      </c>
      <c r="Z1056">
        <v>0</v>
      </c>
      <c r="AA1056">
        <v>0</v>
      </c>
      <c r="AB1056">
        <v>0</v>
      </c>
      <c r="AC1056" t="s">
        <v>2385</v>
      </c>
    </row>
    <row r="1057" spans="1:29" x14ac:dyDescent="0.25">
      <c r="H1057" t="s">
        <v>2386</v>
      </c>
    </row>
    <row r="1058" spans="1:29" x14ac:dyDescent="0.25">
      <c r="A1058">
        <v>526</v>
      </c>
      <c r="B1058">
        <v>8181</v>
      </c>
      <c r="C1058" t="s">
        <v>2387</v>
      </c>
      <c r="D1058" t="s">
        <v>358</v>
      </c>
      <c r="E1058" t="s">
        <v>78</v>
      </c>
      <c r="F1058" t="s">
        <v>2388</v>
      </c>
      <c r="G1058" t="str">
        <f>"201511008438"</f>
        <v>201511008438</v>
      </c>
      <c r="H1058" t="s">
        <v>337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30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U1058">
        <v>0</v>
      </c>
      <c r="V1058">
        <v>20</v>
      </c>
      <c r="W1058">
        <v>140</v>
      </c>
      <c r="X1058">
        <v>0</v>
      </c>
      <c r="Z1058">
        <v>0</v>
      </c>
      <c r="AA1058">
        <v>0</v>
      </c>
      <c r="AB1058">
        <v>0</v>
      </c>
      <c r="AC1058" t="s">
        <v>2389</v>
      </c>
    </row>
    <row r="1059" spans="1:29" x14ac:dyDescent="0.25">
      <c r="H1059" t="s">
        <v>2390</v>
      </c>
    </row>
    <row r="1060" spans="1:29" x14ac:dyDescent="0.25">
      <c r="A1060">
        <v>527</v>
      </c>
      <c r="B1060">
        <v>1595</v>
      </c>
      <c r="C1060" t="s">
        <v>2391</v>
      </c>
      <c r="D1060" t="s">
        <v>232</v>
      </c>
      <c r="E1060" t="s">
        <v>94</v>
      </c>
      <c r="F1060" t="s">
        <v>2392</v>
      </c>
      <c r="G1060" t="str">
        <f>"201510003384"</f>
        <v>201510003384</v>
      </c>
      <c r="H1060" t="s">
        <v>239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30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U1060">
        <v>0</v>
      </c>
      <c r="V1060">
        <v>27</v>
      </c>
      <c r="W1060">
        <v>189</v>
      </c>
      <c r="X1060">
        <v>0</v>
      </c>
      <c r="Z1060">
        <v>0</v>
      </c>
      <c r="AA1060">
        <v>0</v>
      </c>
      <c r="AB1060">
        <v>0</v>
      </c>
      <c r="AC1060" t="s">
        <v>2393</v>
      </c>
    </row>
    <row r="1061" spans="1:29" x14ac:dyDescent="0.25">
      <c r="H1061" t="s">
        <v>2394</v>
      </c>
    </row>
    <row r="1062" spans="1:29" x14ac:dyDescent="0.25">
      <c r="A1062">
        <v>528</v>
      </c>
      <c r="B1062">
        <v>15629</v>
      </c>
      <c r="C1062" t="s">
        <v>2395</v>
      </c>
      <c r="D1062" t="s">
        <v>228</v>
      </c>
      <c r="E1062" t="s">
        <v>1424</v>
      </c>
      <c r="F1062" t="s">
        <v>2396</v>
      </c>
      <c r="G1062" t="str">
        <f>"00021222"</f>
        <v>00021222</v>
      </c>
      <c r="H1062" t="s">
        <v>535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30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U1062">
        <v>0</v>
      </c>
      <c r="V1062">
        <v>24</v>
      </c>
      <c r="W1062">
        <v>168</v>
      </c>
      <c r="X1062">
        <v>0</v>
      </c>
      <c r="Z1062">
        <v>0</v>
      </c>
      <c r="AA1062">
        <v>0</v>
      </c>
      <c r="AB1062">
        <v>0</v>
      </c>
      <c r="AC1062" t="s">
        <v>2397</v>
      </c>
    </row>
    <row r="1063" spans="1:29" x14ac:dyDescent="0.25">
      <c r="H1063" t="s">
        <v>2398</v>
      </c>
    </row>
    <row r="1064" spans="1:29" x14ac:dyDescent="0.25">
      <c r="A1064">
        <v>529</v>
      </c>
      <c r="B1064">
        <v>5785</v>
      </c>
      <c r="C1064" t="s">
        <v>2399</v>
      </c>
      <c r="D1064" t="s">
        <v>65</v>
      </c>
      <c r="E1064" t="s">
        <v>249</v>
      </c>
      <c r="F1064" t="s">
        <v>2400</v>
      </c>
      <c r="G1064" t="str">
        <f>"00478044"</f>
        <v>00478044</v>
      </c>
      <c r="H1064" t="s">
        <v>704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30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U1064">
        <v>0</v>
      </c>
      <c r="V1064">
        <v>32</v>
      </c>
      <c r="W1064">
        <v>224</v>
      </c>
      <c r="X1064">
        <v>0</v>
      </c>
      <c r="Z1064">
        <v>0</v>
      </c>
      <c r="AA1064">
        <v>0</v>
      </c>
      <c r="AB1064">
        <v>0</v>
      </c>
      <c r="AC1064" t="s">
        <v>2401</v>
      </c>
    </row>
    <row r="1065" spans="1:29" x14ac:dyDescent="0.25">
      <c r="H1065" t="s">
        <v>2402</v>
      </c>
    </row>
    <row r="1066" spans="1:29" x14ac:dyDescent="0.25">
      <c r="A1066">
        <v>530</v>
      </c>
      <c r="B1066">
        <v>9127</v>
      </c>
      <c r="C1066" t="s">
        <v>2403</v>
      </c>
      <c r="D1066" t="s">
        <v>124</v>
      </c>
      <c r="E1066" t="s">
        <v>49</v>
      </c>
      <c r="F1066" t="s">
        <v>2404</v>
      </c>
      <c r="G1066" t="str">
        <f>"201302000118"</f>
        <v>201302000118</v>
      </c>
      <c r="H1066" t="s">
        <v>2405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30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24</v>
      </c>
      <c r="W1066">
        <v>168</v>
      </c>
      <c r="X1066">
        <v>0</v>
      </c>
      <c r="Z1066">
        <v>0</v>
      </c>
      <c r="AA1066">
        <v>0</v>
      </c>
      <c r="AB1066">
        <v>0</v>
      </c>
      <c r="AC1066" t="s">
        <v>2406</v>
      </c>
    </row>
    <row r="1067" spans="1:29" x14ac:dyDescent="0.25">
      <c r="H1067" t="s">
        <v>2407</v>
      </c>
    </row>
    <row r="1068" spans="1:29" x14ac:dyDescent="0.25">
      <c r="A1068">
        <v>531</v>
      </c>
      <c r="B1068">
        <v>15813</v>
      </c>
      <c r="C1068" t="s">
        <v>2408</v>
      </c>
      <c r="D1068" t="s">
        <v>78</v>
      </c>
      <c r="E1068" t="s">
        <v>1001</v>
      </c>
      <c r="F1068" t="s">
        <v>2409</v>
      </c>
      <c r="G1068" t="str">
        <f>"00020569"</f>
        <v>00020569</v>
      </c>
      <c r="H1068" t="s">
        <v>2410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50</v>
      </c>
      <c r="V1068">
        <v>17</v>
      </c>
      <c r="W1068">
        <v>119</v>
      </c>
      <c r="X1068">
        <v>0</v>
      </c>
      <c r="Z1068">
        <v>0</v>
      </c>
      <c r="AA1068">
        <v>0</v>
      </c>
      <c r="AB1068">
        <v>0</v>
      </c>
      <c r="AC1068" t="s">
        <v>2411</v>
      </c>
    </row>
    <row r="1069" spans="1:29" x14ac:dyDescent="0.25">
      <c r="H1069" t="s">
        <v>2412</v>
      </c>
    </row>
    <row r="1070" spans="1:29" x14ac:dyDescent="0.25">
      <c r="A1070">
        <v>532</v>
      </c>
      <c r="B1070">
        <v>8292</v>
      </c>
      <c r="C1070" t="s">
        <v>2413</v>
      </c>
      <c r="D1070" t="s">
        <v>124</v>
      </c>
      <c r="E1070" t="s">
        <v>88</v>
      </c>
      <c r="F1070" t="s">
        <v>2414</v>
      </c>
      <c r="G1070" t="str">
        <f>"201511032666"</f>
        <v>201511032666</v>
      </c>
      <c r="H1070" t="s">
        <v>2415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30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23</v>
      </c>
      <c r="W1070">
        <v>161</v>
      </c>
      <c r="X1070">
        <v>0</v>
      </c>
      <c r="Z1070">
        <v>0</v>
      </c>
      <c r="AA1070">
        <v>0</v>
      </c>
      <c r="AB1070">
        <v>0</v>
      </c>
      <c r="AC1070" t="s">
        <v>2411</v>
      </c>
    </row>
    <row r="1071" spans="1:29" x14ac:dyDescent="0.25">
      <c r="H1071" t="s">
        <v>2416</v>
      </c>
    </row>
    <row r="1072" spans="1:29" x14ac:dyDescent="0.25">
      <c r="A1072">
        <v>533</v>
      </c>
      <c r="B1072">
        <v>2391</v>
      </c>
      <c r="C1072" t="s">
        <v>357</v>
      </c>
      <c r="D1072" t="s">
        <v>211</v>
      </c>
      <c r="E1072" t="s">
        <v>89</v>
      </c>
      <c r="F1072" t="s">
        <v>2417</v>
      </c>
      <c r="G1072" t="str">
        <f>"201510004488"</f>
        <v>201510004488</v>
      </c>
      <c r="H1072">
        <v>880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30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18</v>
      </c>
      <c r="W1072">
        <v>126</v>
      </c>
      <c r="X1072">
        <v>0</v>
      </c>
      <c r="Z1072">
        <v>0</v>
      </c>
      <c r="AA1072">
        <v>0</v>
      </c>
      <c r="AB1072">
        <v>0</v>
      </c>
      <c r="AC1072">
        <v>1036</v>
      </c>
    </row>
    <row r="1073" spans="1:29" x14ac:dyDescent="0.25">
      <c r="H1073" t="s">
        <v>2418</v>
      </c>
    </row>
    <row r="1074" spans="1:29" x14ac:dyDescent="0.25">
      <c r="A1074">
        <v>534</v>
      </c>
      <c r="B1074">
        <v>12800</v>
      </c>
      <c r="C1074" t="s">
        <v>2419</v>
      </c>
      <c r="D1074" t="s">
        <v>77</v>
      </c>
      <c r="E1074" t="s">
        <v>2420</v>
      </c>
      <c r="F1074" t="s">
        <v>2421</v>
      </c>
      <c r="G1074" t="str">
        <f>"00229378"</f>
        <v>00229378</v>
      </c>
      <c r="H1074" t="s">
        <v>1102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30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23</v>
      </c>
      <c r="W1074">
        <v>161</v>
      </c>
      <c r="X1074">
        <v>0</v>
      </c>
      <c r="Z1074">
        <v>0</v>
      </c>
      <c r="AA1074">
        <v>0</v>
      </c>
      <c r="AB1074">
        <v>0</v>
      </c>
      <c r="AC1074" t="s">
        <v>2422</v>
      </c>
    </row>
    <row r="1075" spans="1:29" x14ac:dyDescent="0.25">
      <c r="H1075" t="s">
        <v>2423</v>
      </c>
    </row>
    <row r="1076" spans="1:29" x14ac:dyDescent="0.25">
      <c r="A1076">
        <v>535</v>
      </c>
      <c r="B1076">
        <v>9374</v>
      </c>
      <c r="C1076" t="s">
        <v>2424</v>
      </c>
      <c r="D1076" t="s">
        <v>106</v>
      </c>
      <c r="E1076" t="s">
        <v>27</v>
      </c>
      <c r="F1076" t="s">
        <v>2425</v>
      </c>
      <c r="G1076" t="str">
        <f>"201510002349"</f>
        <v>201510002349</v>
      </c>
      <c r="H1076" t="s">
        <v>1856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30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28</v>
      </c>
      <c r="W1076">
        <v>196</v>
      </c>
      <c r="X1076">
        <v>0</v>
      </c>
      <c r="Z1076">
        <v>0</v>
      </c>
      <c r="AA1076">
        <v>0</v>
      </c>
      <c r="AB1076">
        <v>0</v>
      </c>
      <c r="AC1076" t="s">
        <v>2426</v>
      </c>
    </row>
    <row r="1077" spans="1:29" x14ac:dyDescent="0.25">
      <c r="H1077" t="s">
        <v>2427</v>
      </c>
    </row>
    <row r="1078" spans="1:29" x14ac:dyDescent="0.25">
      <c r="A1078">
        <v>536</v>
      </c>
      <c r="B1078">
        <v>5037</v>
      </c>
      <c r="C1078" t="s">
        <v>2428</v>
      </c>
      <c r="D1078" t="s">
        <v>124</v>
      </c>
      <c r="E1078" t="s">
        <v>1635</v>
      </c>
      <c r="F1078" t="s">
        <v>2429</v>
      </c>
      <c r="G1078" t="str">
        <f>"201510002761"</f>
        <v>201510002761</v>
      </c>
      <c r="H1078" t="s">
        <v>325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30</v>
      </c>
      <c r="O1078">
        <v>30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24</v>
      </c>
      <c r="W1078">
        <v>168</v>
      </c>
      <c r="X1078">
        <v>0</v>
      </c>
      <c r="Z1078">
        <v>0</v>
      </c>
      <c r="AA1078">
        <v>0</v>
      </c>
      <c r="AB1078">
        <v>0</v>
      </c>
      <c r="AC1078" t="s">
        <v>2430</v>
      </c>
    </row>
    <row r="1079" spans="1:29" x14ac:dyDescent="0.25">
      <c r="H1079" t="s">
        <v>2431</v>
      </c>
    </row>
    <row r="1080" spans="1:29" x14ac:dyDescent="0.25">
      <c r="A1080">
        <v>537</v>
      </c>
      <c r="B1080">
        <v>9284</v>
      </c>
      <c r="C1080" t="s">
        <v>2432</v>
      </c>
      <c r="D1080" t="s">
        <v>48</v>
      </c>
      <c r="E1080" t="s">
        <v>2433</v>
      </c>
      <c r="F1080" t="s">
        <v>2434</v>
      </c>
      <c r="G1080" t="str">
        <f>"201511032030"</f>
        <v>201511032030</v>
      </c>
      <c r="H1080" t="s">
        <v>201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70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13</v>
      </c>
      <c r="W1080">
        <v>91</v>
      </c>
      <c r="X1080">
        <v>0</v>
      </c>
      <c r="Z1080">
        <v>0</v>
      </c>
      <c r="AA1080">
        <v>0</v>
      </c>
      <c r="AB1080">
        <v>0</v>
      </c>
      <c r="AC1080" t="s">
        <v>2435</v>
      </c>
    </row>
    <row r="1081" spans="1:29" x14ac:dyDescent="0.25">
      <c r="H1081" t="s">
        <v>2436</v>
      </c>
    </row>
    <row r="1082" spans="1:29" x14ac:dyDescent="0.25">
      <c r="A1082">
        <v>538</v>
      </c>
      <c r="B1082">
        <v>10777</v>
      </c>
      <c r="C1082" t="s">
        <v>2437</v>
      </c>
      <c r="D1082" t="s">
        <v>539</v>
      </c>
      <c r="E1082" t="s">
        <v>82</v>
      </c>
      <c r="F1082" t="s">
        <v>2438</v>
      </c>
      <c r="G1082" t="str">
        <f>"201511005579"</f>
        <v>201511005579</v>
      </c>
      <c r="H1082" t="s">
        <v>595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30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32</v>
      </c>
      <c r="W1082">
        <v>224</v>
      </c>
      <c r="X1082">
        <v>0</v>
      </c>
      <c r="Z1082">
        <v>0</v>
      </c>
      <c r="AA1082">
        <v>0</v>
      </c>
      <c r="AB1082">
        <v>0</v>
      </c>
      <c r="AC1082" t="s">
        <v>2439</v>
      </c>
    </row>
    <row r="1083" spans="1:29" x14ac:dyDescent="0.25">
      <c r="H1083" t="s">
        <v>2440</v>
      </c>
    </row>
    <row r="1084" spans="1:29" x14ac:dyDescent="0.25">
      <c r="A1084">
        <v>539</v>
      </c>
      <c r="B1084">
        <v>12601</v>
      </c>
      <c r="C1084" t="s">
        <v>2441</v>
      </c>
      <c r="D1084" t="s">
        <v>2442</v>
      </c>
      <c r="E1084" t="s">
        <v>320</v>
      </c>
      <c r="F1084" t="s">
        <v>2443</v>
      </c>
      <c r="G1084" t="str">
        <f>"00079398"</f>
        <v>00079398</v>
      </c>
      <c r="H1084">
        <v>847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30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22</v>
      </c>
      <c r="W1084">
        <v>154</v>
      </c>
      <c r="X1084">
        <v>0</v>
      </c>
      <c r="Z1084">
        <v>0</v>
      </c>
      <c r="AA1084">
        <v>0</v>
      </c>
      <c r="AB1084">
        <v>0</v>
      </c>
      <c r="AC1084">
        <v>1031</v>
      </c>
    </row>
    <row r="1085" spans="1:29" x14ac:dyDescent="0.25">
      <c r="H1085" t="s">
        <v>2444</v>
      </c>
    </row>
    <row r="1086" spans="1:29" x14ac:dyDescent="0.25">
      <c r="A1086">
        <v>540</v>
      </c>
      <c r="B1086">
        <v>5600</v>
      </c>
      <c r="C1086" t="s">
        <v>2445</v>
      </c>
      <c r="D1086" t="s">
        <v>2446</v>
      </c>
      <c r="E1086" t="s">
        <v>49</v>
      </c>
      <c r="F1086" t="s">
        <v>2447</v>
      </c>
      <c r="G1086" t="str">
        <f>"201410012671"</f>
        <v>201410012671</v>
      </c>
      <c r="H1086" t="s">
        <v>421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28</v>
      </c>
      <c r="W1086">
        <v>196</v>
      </c>
      <c r="X1086">
        <v>0</v>
      </c>
      <c r="Z1086">
        <v>0</v>
      </c>
      <c r="AA1086">
        <v>0</v>
      </c>
      <c r="AB1086">
        <v>0</v>
      </c>
      <c r="AC1086" t="s">
        <v>2448</v>
      </c>
    </row>
    <row r="1087" spans="1:29" x14ac:dyDescent="0.25">
      <c r="H1087" t="s">
        <v>2449</v>
      </c>
    </row>
    <row r="1088" spans="1:29" x14ac:dyDescent="0.25">
      <c r="A1088">
        <v>541</v>
      </c>
      <c r="B1088">
        <v>4620</v>
      </c>
      <c r="C1088" t="s">
        <v>2450</v>
      </c>
      <c r="D1088" t="s">
        <v>2451</v>
      </c>
      <c r="E1088" t="s">
        <v>320</v>
      </c>
      <c r="F1088" t="s">
        <v>2452</v>
      </c>
      <c r="G1088" t="str">
        <f>"201511025958"</f>
        <v>201511025958</v>
      </c>
      <c r="H1088" t="s">
        <v>426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30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26</v>
      </c>
      <c r="W1088">
        <v>182</v>
      </c>
      <c r="X1088">
        <v>0</v>
      </c>
      <c r="Z1088">
        <v>0</v>
      </c>
      <c r="AA1088">
        <v>2</v>
      </c>
      <c r="AB1088">
        <v>40</v>
      </c>
      <c r="AC1088" t="s">
        <v>2453</v>
      </c>
    </row>
    <row r="1089" spans="1:29" x14ac:dyDescent="0.25">
      <c r="H1089" t="s">
        <v>2454</v>
      </c>
    </row>
    <row r="1090" spans="1:29" x14ac:dyDescent="0.25">
      <c r="A1090">
        <v>542</v>
      </c>
      <c r="B1090">
        <v>9197</v>
      </c>
      <c r="C1090" t="s">
        <v>2455</v>
      </c>
      <c r="D1090" t="s">
        <v>44</v>
      </c>
      <c r="E1090" t="s">
        <v>34</v>
      </c>
      <c r="F1090" t="s">
        <v>2456</v>
      </c>
      <c r="G1090" t="str">
        <f>"00023515"</f>
        <v>00023515</v>
      </c>
      <c r="H1090" t="s">
        <v>2405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27</v>
      </c>
      <c r="W1090">
        <v>189</v>
      </c>
      <c r="X1090">
        <v>0</v>
      </c>
      <c r="Z1090">
        <v>0</v>
      </c>
      <c r="AA1090">
        <v>0</v>
      </c>
      <c r="AB1090">
        <v>0</v>
      </c>
      <c r="AC1090" t="s">
        <v>2457</v>
      </c>
    </row>
    <row r="1091" spans="1:29" x14ac:dyDescent="0.25">
      <c r="H1091" t="s">
        <v>2458</v>
      </c>
    </row>
    <row r="1092" spans="1:29" x14ac:dyDescent="0.25">
      <c r="A1092">
        <v>543</v>
      </c>
      <c r="B1092">
        <v>9271</v>
      </c>
      <c r="C1092" t="s">
        <v>1523</v>
      </c>
      <c r="D1092" t="s">
        <v>77</v>
      </c>
      <c r="E1092" t="s">
        <v>34</v>
      </c>
      <c r="F1092" t="s">
        <v>2459</v>
      </c>
      <c r="G1092" t="str">
        <f>"00003843"</f>
        <v>00003843</v>
      </c>
      <c r="H1092" t="s">
        <v>1537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30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23</v>
      </c>
      <c r="W1092">
        <v>161</v>
      </c>
      <c r="X1092">
        <v>0</v>
      </c>
      <c r="Z1092">
        <v>0</v>
      </c>
      <c r="AA1092">
        <v>0</v>
      </c>
      <c r="AB1092">
        <v>0</v>
      </c>
      <c r="AC1092" t="s">
        <v>2460</v>
      </c>
    </row>
    <row r="1093" spans="1:29" x14ac:dyDescent="0.25">
      <c r="H1093" t="s">
        <v>2461</v>
      </c>
    </row>
    <row r="1094" spans="1:29" x14ac:dyDescent="0.25">
      <c r="A1094">
        <v>544</v>
      </c>
      <c r="B1094">
        <v>11411</v>
      </c>
      <c r="C1094" t="s">
        <v>2462</v>
      </c>
      <c r="D1094" t="s">
        <v>1110</v>
      </c>
      <c r="E1094" t="s">
        <v>320</v>
      </c>
      <c r="F1094" t="s">
        <v>2463</v>
      </c>
      <c r="G1094" t="str">
        <f>"201511034522"</f>
        <v>201511034522</v>
      </c>
      <c r="H1094" t="s">
        <v>282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41</v>
      </c>
      <c r="W1094">
        <v>287</v>
      </c>
      <c r="X1094">
        <v>0</v>
      </c>
      <c r="Z1094">
        <v>0</v>
      </c>
      <c r="AA1094">
        <v>0</v>
      </c>
      <c r="AB1094">
        <v>0</v>
      </c>
      <c r="AC1094" t="s">
        <v>2464</v>
      </c>
    </row>
    <row r="1095" spans="1:29" x14ac:dyDescent="0.25">
      <c r="H1095" t="s">
        <v>2465</v>
      </c>
    </row>
    <row r="1096" spans="1:29" x14ac:dyDescent="0.25">
      <c r="A1096">
        <v>545</v>
      </c>
      <c r="B1096">
        <v>15922</v>
      </c>
      <c r="C1096" t="s">
        <v>2466</v>
      </c>
      <c r="D1096" t="s">
        <v>211</v>
      </c>
      <c r="E1096" t="s">
        <v>49</v>
      </c>
      <c r="F1096" t="s">
        <v>2467</v>
      </c>
      <c r="G1096" t="str">
        <f>"00475653"</f>
        <v>00475653</v>
      </c>
      <c r="H1096" t="s">
        <v>2234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30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13</v>
      </c>
      <c r="W1096">
        <v>91</v>
      </c>
      <c r="X1096">
        <v>0</v>
      </c>
      <c r="Z1096">
        <v>0</v>
      </c>
      <c r="AA1096">
        <v>0</v>
      </c>
      <c r="AB1096">
        <v>0</v>
      </c>
      <c r="AC1096" t="s">
        <v>2468</v>
      </c>
    </row>
    <row r="1097" spans="1:29" x14ac:dyDescent="0.25">
      <c r="H1097" t="s">
        <v>2469</v>
      </c>
    </row>
    <row r="1098" spans="1:29" x14ac:dyDescent="0.25">
      <c r="A1098">
        <v>546</v>
      </c>
      <c r="B1098">
        <v>15399</v>
      </c>
      <c r="C1098" t="s">
        <v>2470</v>
      </c>
      <c r="D1098" t="s">
        <v>388</v>
      </c>
      <c r="E1098" t="s">
        <v>2471</v>
      </c>
      <c r="F1098" t="s">
        <v>2472</v>
      </c>
      <c r="G1098" t="str">
        <f>"00499047"</f>
        <v>00499047</v>
      </c>
      <c r="H1098" t="s">
        <v>2234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30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13</v>
      </c>
      <c r="W1098">
        <v>91</v>
      </c>
      <c r="X1098">
        <v>0</v>
      </c>
      <c r="Z1098">
        <v>0</v>
      </c>
      <c r="AA1098">
        <v>0</v>
      </c>
      <c r="AB1098">
        <v>0</v>
      </c>
      <c r="AC1098" t="s">
        <v>2468</v>
      </c>
    </row>
    <row r="1099" spans="1:29" x14ac:dyDescent="0.25">
      <c r="H1099" t="s">
        <v>2473</v>
      </c>
    </row>
    <row r="1100" spans="1:29" x14ac:dyDescent="0.25">
      <c r="A1100">
        <v>547</v>
      </c>
      <c r="B1100">
        <v>8214</v>
      </c>
      <c r="C1100" t="s">
        <v>2474</v>
      </c>
      <c r="D1100" t="s">
        <v>124</v>
      </c>
      <c r="E1100" t="s">
        <v>1404</v>
      </c>
      <c r="F1100" t="s">
        <v>2475</v>
      </c>
      <c r="G1100" t="str">
        <f>"201511024857"</f>
        <v>201511024857</v>
      </c>
      <c r="H1100" t="s">
        <v>993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70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33</v>
      </c>
      <c r="W1100">
        <v>231</v>
      </c>
      <c r="X1100">
        <v>0</v>
      </c>
      <c r="Z1100">
        <v>0</v>
      </c>
      <c r="AA1100">
        <v>0</v>
      </c>
      <c r="AB1100">
        <v>0</v>
      </c>
      <c r="AC1100" t="s">
        <v>2476</v>
      </c>
    </row>
    <row r="1101" spans="1:29" x14ac:dyDescent="0.25">
      <c r="H1101" t="s">
        <v>2477</v>
      </c>
    </row>
    <row r="1102" spans="1:29" x14ac:dyDescent="0.25">
      <c r="A1102">
        <v>548</v>
      </c>
      <c r="B1102">
        <v>12996</v>
      </c>
      <c r="C1102" t="s">
        <v>2478</v>
      </c>
      <c r="D1102" t="s">
        <v>100</v>
      </c>
      <c r="E1102" t="s">
        <v>1257</v>
      </c>
      <c r="F1102" t="s">
        <v>2479</v>
      </c>
      <c r="G1102" t="str">
        <f>"00018317"</f>
        <v>00018317</v>
      </c>
      <c r="H1102" t="s">
        <v>493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50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19</v>
      </c>
      <c r="W1102">
        <v>133</v>
      </c>
      <c r="X1102">
        <v>0</v>
      </c>
      <c r="Z1102">
        <v>0</v>
      </c>
      <c r="AA1102">
        <v>0</v>
      </c>
      <c r="AB1102">
        <v>0</v>
      </c>
      <c r="AC1102" t="s">
        <v>2480</v>
      </c>
    </row>
    <row r="1103" spans="1:29" x14ac:dyDescent="0.25">
      <c r="H1103" t="s">
        <v>2481</v>
      </c>
    </row>
    <row r="1104" spans="1:29" x14ac:dyDescent="0.25">
      <c r="A1104">
        <v>549</v>
      </c>
      <c r="B1104">
        <v>15977</v>
      </c>
      <c r="C1104" t="s">
        <v>2482</v>
      </c>
      <c r="D1104" t="s">
        <v>155</v>
      </c>
      <c r="E1104" t="s">
        <v>100</v>
      </c>
      <c r="F1104" t="s">
        <v>2483</v>
      </c>
      <c r="G1104" t="str">
        <f>"00030969"</f>
        <v>00030969</v>
      </c>
      <c r="H1104" t="s">
        <v>415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11</v>
      </c>
      <c r="W1104">
        <v>77</v>
      </c>
      <c r="X1104">
        <v>0</v>
      </c>
      <c r="Z1104">
        <v>0</v>
      </c>
      <c r="AA1104">
        <v>0</v>
      </c>
      <c r="AB1104">
        <v>0</v>
      </c>
      <c r="AC1104" t="s">
        <v>2484</v>
      </c>
    </row>
    <row r="1105" spans="1:29" x14ac:dyDescent="0.25">
      <c r="H1105" t="s">
        <v>2485</v>
      </c>
    </row>
    <row r="1106" spans="1:29" x14ac:dyDescent="0.25">
      <c r="A1106">
        <v>550</v>
      </c>
      <c r="B1106">
        <v>1732</v>
      </c>
      <c r="C1106" t="s">
        <v>411</v>
      </c>
      <c r="D1106" t="s">
        <v>53</v>
      </c>
      <c r="E1106" t="s">
        <v>27</v>
      </c>
      <c r="F1106" t="s">
        <v>2486</v>
      </c>
      <c r="G1106" t="str">
        <f>"201511033341"</f>
        <v>201511033341</v>
      </c>
      <c r="H1106" t="s">
        <v>734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30</v>
      </c>
      <c r="O1106">
        <v>30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26</v>
      </c>
      <c r="W1106">
        <v>182</v>
      </c>
      <c r="X1106">
        <v>0</v>
      </c>
      <c r="Z1106">
        <v>0</v>
      </c>
      <c r="AA1106">
        <v>0</v>
      </c>
      <c r="AB1106">
        <v>0</v>
      </c>
      <c r="AC1106" t="s">
        <v>2484</v>
      </c>
    </row>
    <row r="1107" spans="1:29" x14ac:dyDescent="0.25">
      <c r="H1107" t="s">
        <v>2487</v>
      </c>
    </row>
    <row r="1108" spans="1:29" x14ac:dyDescent="0.25">
      <c r="A1108">
        <v>551</v>
      </c>
      <c r="B1108">
        <v>15352</v>
      </c>
      <c r="C1108" t="s">
        <v>2488</v>
      </c>
      <c r="D1108" t="s">
        <v>532</v>
      </c>
      <c r="E1108" t="s">
        <v>82</v>
      </c>
      <c r="F1108" t="s">
        <v>2489</v>
      </c>
      <c r="G1108" t="str">
        <f>"201511040712"</f>
        <v>201511040712</v>
      </c>
      <c r="H1108" t="s">
        <v>2092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30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33</v>
      </c>
      <c r="W1108">
        <v>231</v>
      </c>
      <c r="X1108">
        <v>0</v>
      </c>
      <c r="Z1108">
        <v>0</v>
      </c>
      <c r="AA1108">
        <v>0</v>
      </c>
      <c r="AB1108">
        <v>0</v>
      </c>
      <c r="AC1108" t="s">
        <v>2490</v>
      </c>
    </row>
    <row r="1109" spans="1:29" x14ac:dyDescent="0.25">
      <c r="H1109" t="s">
        <v>2491</v>
      </c>
    </row>
    <row r="1110" spans="1:29" x14ac:dyDescent="0.25">
      <c r="A1110">
        <v>552</v>
      </c>
      <c r="B1110">
        <v>8964</v>
      </c>
      <c r="C1110" t="s">
        <v>2492</v>
      </c>
      <c r="D1110" t="s">
        <v>15</v>
      </c>
      <c r="E1110" t="s">
        <v>89</v>
      </c>
      <c r="F1110" t="s">
        <v>2493</v>
      </c>
      <c r="G1110" t="str">
        <f>"201511018442"</f>
        <v>201511018442</v>
      </c>
      <c r="H1110" t="s">
        <v>2494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24</v>
      </c>
      <c r="W1110">
        <v>168</v>
      </c>
      <c r="X1110">
        <v>0</v>
      </c>
      <c r="Z1110">
        <v>0</v>
      </c>
      <c r="AA1110">
        <v>0</v>
      </c>
      <c r="AB1110">
        <v>0</v>
      </c>
      <c r="AC1110" t="s">
        <v>2495</v>
      </c>
    </row>
    <row r="1111" spans="1:29" x14ac:dyDescent="0.25">
      <c r="H1111" t="s">
        <v>2496</v>
      </c>
    </row>
    <row r="1112" spans="1:29" x14ac:dyDescent="0.25">
      <c r="A1112">
        <v>553</v>
      </c>
      <c r="B1112">
        <v>433</v>
      </c>
      <c r="C1112" t="s">
        <v>2497</v>
      </c>
      <c r="D1112" t="s">
        <v>1023</v>
      </c>
      <c r="E1112" t="s">
        <v>34</v>
      </c>
      <c r="F1112" t="s">
        <v>2498</v>
      </c>
      <c r="G1112" t="str">
        <f>"00042784"</f>
        <v>00042784</v>
      </c>
      <c r="H1112" t="s">
        <v>1339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30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25</v>
      </c>
      <c r="W1112">
        <v>175</v>
      </c>
      <c r="X1112">
        <v>0</v>
      </c>
      <c r="Z1112">
        <v>0</v>
      </c>
      <c r="AA1112">
        <v>0</v>
      </c>
      <c r="AB1112">
        <v>0</v>
      </c>
      <c r="AC1112" t="s">
        <v>2499</v>
      </c>
    </row>
    <row r="1113" spans="1:29" x14ac:dyDescent="0.25">
      <c r="H1113" t="s">
        <v>2500</v>
      </c>
    </row>
    <row r="1114" spans="1:29" x14ac:dyDescent="0.25">
      <c r="A1114">
        <v>554</v>
      </c>
      <c r="B1114">
        <v>8049</v>
      </c>
      <c r="C1114" t="s">
        <v>1154</v>
      </c>
      <c r="D1114" t="s">
        <v>395</v>
      </c>
      <c r="E1114" t="s">
        <v>100</v>
      </c>
      <c r="F1114" t="s">
        <v>2501</v>
      </c>
      <c r="G1114" t="str">
        <f>"201511017184"</f>
        <v>201511017184</v>
      </c>
      <c r="H1114" t="s">
        <v>1339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30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25</v>
      </c>
      <c r="W1114">
        <v>175</v>
      </c>
      <c r="X1114">
        <v>0</v>
      </c>
      <c r="Z1114">
        <v>0</v>
      </c>
      <c r="AA1114">
        <v>0</v>
      </c>
      <c r="AB1114">
        <v>0</v>
      </c>
      <c r="AC1114" t="s">
        <v>2499</v>
      </c>
    </row>
    <row r="1115" spans="1:29" x14ac:dyDescent="0.25">
      <c r="H1115" t="s">
        <v>2502</v>
      </c>
    </row>
    <row r="1116" spans="1:29" x14ac:dyDescent="0.25">
      <c r="A1116">
        <v>555</v>
      </c>
      <c r="B1116">
        <v>16077</v>
      </c>
      <c r="C1116" t="s">
        <v>2503</v>
      </c>
      <c r="D1116" t="s">
        <v>2504</v>
      </c>
      <c r="E1116" t="s">
        <v>584</v>
      </c>
      <c r="F1116" t="s">
        <v>2505</v>
      </c>
      <c r="G1116" t="str">
        <f>"00503112"</f>
        <v>00503112</v>
      </c>
      <c r="H1116" t="s">
        <v>575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70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18</v>
      </c>
      <c r="W1116">
        <v>126</v>
      </c>
      <c r="X1116">
        <v>0</v>
      </c>
      <c r="Z1116">
        <v>0</v>
      </c>
      <c r="AA1116">
        <v>0</v>
      </c>
      <c r="AB1116">
        <v>0</v>
      </c>
      <c r="AC1116" t="s">
        <v>2506</v>
      </c>
    </row>
    <row r="1117" spans="1:29" x14ac:dyDescent="0.25">
      <c r="H1117" t="s">
        <v>2507</v>
      </c>
    </row>
    <row r="1118" spans="1:29" x14ac:dyDescent="0.25">
      <c r="A1118">
        <v>556</v>
      </c>
      <c r="B1118">
        <v>14699</v>
      </c>
      <c r="C1118" t="s">
        <v>2508</v>
      </c>
      <c r="D1118" t="s">
        <v>910</v>
      </c>
      <c r="E1118" t="s">
        <v>267</v>
      </c>
      <c r="F1118" t="s">
        <v>2509</v>
      </c>
      <c r="G1118" t="str">
        <f>"00500479"</f>
        <v>00500479</v>
      </c>
      <c r="H1118" t="s">
        <v>325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30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26</v>
      </c>
      <c r="W1118">
        <v>182</v>
      </c>
      <c r="X1118">
        <v>0</v>
      </c>
      <c r="Z1118">
        <v>0</v>
      </c>
      <c r="AA1118">
        <v>0</v>
      </c>
      <c r="AB1118">
        <v>0</v>
      </c>
      <c r="AC1118" t="s">
        <v>2510</v>
      </c>
    </row>
    <row r="1119" spans="1:29" x14ac:dyDescent="0.25">
      <c r="H1119" t="s">
        <v>2511</v>
      </c>
    </row>
    <row r="1120" spans="1:29" x14ac:dyDescent="0.25">
      <c r="A1120">
        <v>557</v>
      </c>
      <c r="B1120">
        <v>9017</v>
      </c>
      <c r="C1120" t="s">
        <v>2512</v>
      </c>
      <c r="D1120" t="s">
        <v>93</v>
      </c>
      <c r="E1120" t="s">
        <v>82</v>
      </c>
      <c r="F1120" t="s">
        <v>2513</v>
      </c>
      <c r="G1120" t="str">
        <f>"00027017"</f>
        <v>00027017</v>
      </c>
      <c r="H1120" t="s">
        <v>40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31</v>
      </c>
      <c r="W1120">
        <v>217</v>
      </c>
      <c r="X1120">
        <v>0</v>
      </c>
      <c r="Z1120">
        <v>0</v>
      </c>
      <c r="AA1120">
        <v>0</v>
      </c>
      <c r="AB1120">
        <v>0</v>
      </c>
      <c r="AC1120" t="s">
        <v>2514</v>
      </c>
    </row>
    <row r="1121" spans="1:29" x14ac:dyDescent="0.25">
      <c r="H1121" t="s">
        <v>2515</v>
      </c>
    </row>
    <row r="1122" spans="1:29" x14ac:dyDescent="0.25">
      <c r="A1122">
        <v>558</v>
      </c>
      <c r="B1122">
        <v>4292</v>
      </c>
      <c r="C1122" t="s">
        <v>1388</v>
      </c>
      <c r="D1122" t="s">
        <v>851</v>
      </c>
      <c r="E1122" t="s">
        <v>1302</v>
      </c>
      <c r="F1122" t="s">
        <v>2516</v>
      </c>
      <c r="G1122" t="str">
        <f>"201511032359"</f>
        <v>201511032359</v>
      </c>
      <c r="H1122" t="s">
        <v>140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70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22</v>
      </c>
      <c r="W1122">
        <v>154</v>
      </c>
      <c r="X1122">
        <v>0</v>
      </c>
      <c r="Z1122">
        <v>0</v>
      </c>
      <c r="AA1122">
        <v>0</v>
      </c>
      <c r="AB1122">
        <v>0</v>
      </c>
      <c r="AC1122" t="s">
        <v>2517</v>
      </c>
    </row>
    <row r="1123" spans="1:29" x14ac:dyDescent="0.25">
      <c r="H1123" t="s">
        <v>2518</v>
      </c>
    </row>
    <row r="1124" spans="1:29" x14ac:dyDescent="0.25">
      <c r="A1124">
        <v>559</v>
      </c>
      <c r="B1124">
        <v>2339</v>
      </c>
      <c r="C1124" t="s">
        <v>2519</v>
      </c>
      <c r="D1124" t="s">
        <v>2520</v>
      </c>
      <c r="E1124" t="s">
        <v>89</v>
      </c>
      <c r="F1124" t="s">
        <v>2521</v>
      </c>
      <c r="G1124" t="str">
        <f>"201510003142"</f>
        <v>201510003142</v>
      </c>
      <c r="H1124" t="s">
        <v>575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30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12</v>
      </c>
      <c r="W1124">
        <v>84</v>
      </c>
      <c r="X1124">
        <v>0</v>
      </c>
      <c r="Z1124">
        <v>0</v>
      </c>
      <c r="AA1124">
        <v>4</v>
      </c>
      <c r="AB1124">
        <v>80</v>
      </c>
      <c r="AC1124" t="s">
        <v>2522</v>
      </c>
    </row>
    <row r="1125" spans="1:29" x14ac:dyDescent="0.25">
      <c r="H1125" t="s">
        <v>2523</v>
      </c>
    </row>
    <row r="1126" spans="1:29" x14ac:dyDescent="0.25">
      <c r="A1126">
        <v>560</v>
      </c>
      <c r="B1126">
        <v>9210</v>
      </c>
      <c r="C1126" t="s">
        <v>2524</v>
      </c>
      <c r="D1126" t="s">
        <v>48</v>
      </c>
      <c r="E1126" t="s">
        <v>88</v>
      </c>
      <c r="F1126" t="s">
        <v>2525</v>
      </c>
      <c r="G1126" t="str">
        <f>"00076341"</f>
        <v>00076341</v>
      </c>
      <c r="H1126" t="s">
        <v>614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30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25</v>
      </c>
      <c r="W1126">
        <v>175</v>
      </c>
      <c r="X1126">
        <v>0</v>
      </c>
      <c r="Z1126">
        <v>0</v>
      </c>
      <c r="AA1126">
        <v>0</v>
      </c>
      <c r="AB1126">
        <v>0</v>
      </c>
      <c r="AC1126" t="s">
        <v>2526</v>
      </c>
    </row>
    <row r="1127" spans="1:29" x14ac:dyDescent="0.25">
      <c r="H1127" t="s">
        <v>2527</v>
      </c>
    </row>
    <row r="1128" spans="1:29" x14ac:dyDescent="0.25">
      <c r="A1128">
        <v>561</v>
      </c>
      <c r="B1128">
        <v>10693</v>
      </c>
      <c r="C1128" t="s">
        <v>2528</v>
      </c>
      <c r="D1128" t="s">
        <v>1214</v>
      </c>
      <c r="E1128" t="s">
        <v>89</v>
      </c>
      <c r="F1128" t="s">
        <v>2529</v>
      </c>
      <c r="G1128" t="str">
        <f>"201511007798"</f>
        <v>201511007798</v>
      </c>
      <c r="H1128" t="s">
        <v>1501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70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26</v>
      </c>
      <c r="W1128">
        <v>182</v>
      </c>
      <c r="X1128">
        <v>0</v>
      </c>
      <c r="Z1128">
        <v>0</v>
      </c>
      <c r="AA1128">
        <v>0</v>
      </c>
      <c r="AB1128">
        <v>0</v>
      </c>
      <c r="AC1128" t="s">
        <v>2530</v>
      </c>
    </row>
    <row r="1129" spans="1:29" x14ac:dyDescent="0.25">
      <c r="H1129" t="s">
        <v>2531</v>
      </c>
    </row>
    <row r="1130" spans="1:29" x14ac:dyDescent="0.25">
      <c r="A1130">
        <v>562</v>
      </c>
      <c r="B1130">
        <v>13562</v>
      </c>
      <c r="C1130" t="s">
        <v>2532</v>
      </c>
      <c r="D1130" t="s">
        <v>2533</v>
      </c>
      <c r="E1130" t="s">
        <v>100</v>
      </c>
      <c r="F1130" t="s">
        <v>2534</v>
      </c>
      <c r="G1130" t="str">
        <f>"201511010174"</f>
        <v>201511010174</v>
      </c>
      <c r="H1130" t="s">
        <v>691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30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32</v>
      </c>
      <c r="W1130">
        <v>224</v>
      </c>
      <c r="X1130">
        <v>0</v>
      </c>
      <c r="Z1130">
        <v>0</v>
      </c>
      <c r="AA1130">
        <v>0</v>
      </c>
      <c r="AB1130">
        <v>0</v>
      </c>
      <c r="AC1130" t="s">
        <v>2535</v>
      </c>
    </row>
    <row r="1131" spans="1:29" x14ac:dyDescent="0.25">
      <c r="H1131" t="s">
        <v>2536</v>
      </c>
    </row>
    <row r="1132" spans="1:29" x14ac:dyDescent="0.25">
      <c r="A1132">
        <v>563</v>
      </c>
      <c r="B1132">
        <v>9368</v>
      </c>
      <c r="C1132" t="s">
        <v>2537</v>
      </c>
      <c r="D1132" t="s">
        <v>124</v>
      </c>
      <c r="E1132" t="s">
        <v>88</v>
      </c>
      <c r="F1132" t="s">
        <v>2538</v>
      </c>
      <c r="G1132" t="str">
        <f>"201511032807"</f>
        <v>201511032807</v>
      </c>
      <c r="H1132" t="s">
        <v>1192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41</v>
      </c>
      <c r="W1132">
        <v>287</v>
      </c>
      <c r="X1132">
        <v>0</v>
      </c>
      <c r="Z1132">
        <v>0</v>
      </c>
      <c r="AA1132">
        <v>0</v>
      </c>
      <c r="AB1132">
        <v>0</v>
      </c>
      <c r="AC1132" t="s">
        <v>2539</v>
      </c>
    </row>
    <row r="1133" spans="1:29" x14ac:dyDescent="0.25">
      <c r="H1133" t="s">
        <v>2540</v>
      </c>
    </row>
    <row r="1134" spans="1:29" x14ac:dyDescent="0.25">
      <c r="A1134">
        <v>564</v>
      </c>
      <c r="B1134">
        <v>14833</v>
      </c>
      <c r="C1134" t="s">
        <v>1209</v>
      </c>
      <c r="D1134" t="s">
        <v>124</v>
      </c>
      <c r="E1134" t="s">
        <v>135</v>
      </c>
      <c r="F1134" t="s">
        <v>2541</v>
      </c>
      <c r="G1134" t="str">
        <f>"201510003355"</f>
        <v>201510003355</v>
      </c>
      <c r="H1134">
        <v>880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19</v>
      </c>
      <c r="W1134">
        <v>133</v>
      </c>
      <c r="X1134">
        <v>0</v>
      </c>
      <c r="Z1134">
        <v>0</v>
      </c>
      <c r="AA1134">
        <v>0</v>
      </c>
      <c r="AB1134">
        <v>0</v>
      </c>
      <c r="AC1134">
        <v>1013</v>
      </c>
    </row>
    <row r="1135" spans="1:29" x14ac:dyDescent="0.25">
      <c r="H1135" t="s">
        <v>2542</v>
      </c>
    </row>
    <row r="1136" spans="1:29" x14ac:dyDescent="0.25">
      <c r="A1136">
        <v>565</v>
      </c>
      <c r="B1136">
        <v>12733</v>
      </c>
      <c r="C1136" t="s">
        <v>2543</v>
      </c>
      <c r="D1136" t="s">
        <v>49</v>
      </c>
      <c r="E1136" t="s">
        <v>1080</v>
      </c>
      <c r="F1136" t="s">
        <v>2544</v>
      </c>
      <c r="G1136" t="str">
        <f>"00484423"</f>
        <v>00484423</v>
      </c>
      <c r="H1136" t="s">
        <v>262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70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22</v>
      </c>
      <c r="W1136">
        <v>154</v>
      </c>
      <c r="X1136">
        <v>0</v>
      </c>
      <c r="Z1136">
        <v>0</v>
      </c>
      <c r="AA1136">
        <v>0</v>
      </c>
      <c r="AB1136">
        <v>0</v>
      </c>
      <c r="AC1136" t="s">
        <v>2545</v>
      </c>
    </row>
    <row r="1137" spans="1:29" x14ac:dyDescent="0.25">
      <c r="H1137" t="s">
        <v>2546</v>
      </c>
    </row>
    <row r="1138" spans="1:29" x14ac:dyDescent="0.25">
      <c r="A1138">
        <v>566</v>
      </c>
      <c r="B1138">
        <v>7822</v>
      </c>
      <c r="C1138" t="s">
        <v>2547</v>
      </c>
      <c r="D1138" t="s">
        <v>1001</v>
      </c>
      <c r="E1138" t="s">
        <v>88</v>
      </c>
      <c r="F1138" t="s">
        <v>2548</v>
      </c>
      <c r="G1138" t="str">
        <f>"201511012897"</f>
        <v>201511012897</v>
      </c>
      <c r="H1138" t="s">
        <v>177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28</v>
      </c>
      <c r="W1138">
        <v>196</v>
      </c>
      <c r="X1138">
        <v>0</v>
      </c>
      <c r="Z1138">
        <v>0</v>
      </c>
      <c r="AA1138">
        <v>0</v>
      </c>
      <c r="AB1138">
        <v>0</v>
      </c>
      <c r="AC1138" t="s">
        <v>2549</v>
      </c>
    </row>
    <row r="1139" spans="1:29" x14ac:dyDescent="0.25">
      <c r="H1139" t="s">
        <v>2550</v>
      </c>
    </row>
    <row r="1140" spans="1:29" x14ac:dyDescent="0.25">
      <c r="A1140">
        <v>567</v>
      </c>
      <c r="B1140">
        <v>12711</v>
      </c>
      <c r="C1140" t="s">
        <v>2551</v>
      </c>
      <c r="D1140" t="s">
        <v>82</v>
      </c>
      <c r="E1140" t="s">
        <v>49</v>
      </c>
      <c r="F1140" t="s">
        <v>2552</v>
      </c>
      <c r="G1140" t="str">
        <f>"00217526"</f>
        <v>00217526</v>
      </c>
      <c r="H1140" t="s">
        <v>503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30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30</v>
      </c>
      <c r="W1140">
        <v>210</v>
      </c>
      <c r="X1140">
        <v>0</v>
      </c>
      <c r="Z1140">
        <v>0</v>
      </c>
      <c r="AA1140">
        <v>0</v>
      </c>
      <c r="AB1140">
        <v>0</v>
      </c>
      <c r="AC1140" t="s">
        <v>2549</v>
      </c>
    </row>
    <row r="1141" spans="1:29" x14ac:dyDescent="0.25">
      <c r="H1141" t="s">
        <v>2553</v>
      </c>
    </row>
    <row r="1142" spans="1:29" x14ac:dyDescent="0.25">
      <c r="A1142">
        <v>568</v>
      </c>
      <c r="B1142">
        <v>14707</v>
      </c>
      <c r="C1142" t="s">
        <v>2554</v>
      </c>
      <c r="D1142" t="s">
        <v>2555</v>
      </c>
      <c r="E1142" t="s">
        <v>2556</v>
      </c>
      <c r="F1142" t="s">
        <v>2557</v>
      </c>
      <c r="G1142" t="str">
        <f>"00490726"</f>
        <v>00490726</v>
      </c>
      <c r="H1142">
        <v>935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11</v>
      </c>
      <c r="W1142">
        <v>77</v>
      </c>
      <c r="X1142">
        <v>0</v>
      </c>
      <c r="Z1142">
        <v>0</v>
      </c>
      <c r="AA1142">
        <v>0</v>
      </c>
      <c r="AB1142">
        <v>0</v>
      </c>
      <c r="AC1142">
        <v>1012</v>
      </c>
    </row>
    <row r="1143" spans="1:29" x14ac:dyDescent="0.25">
      <c r="H1143" t="s">
        <v>2558</v>
      </c>
    </row>
    <row r="1144" spans="1:29" x14ac:dyDescent="0.25">
      <c r="A1144">
        <v>569</v>
      </c>
      <c r="B1144">
        <v>14046</v>
      </c>
      <c r="C1144" t="s">
        <v>2559</v>
      </c>
      <c r="D1144" t="s">
        <v>65</v>
      </c>
      <c r="E1144" t="s">
        <v>1709</v>
      </c>
      <c r="F1144" t="s">
        <v>2560</v>
      </c>
      <c r="G1144" t="str">
        <f>"201511035680"</f>
        <v>201511035680</v>
      </c>
      <c r="H1144" t="s">
        <v>682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30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20</v>
      </c>
      <c r="W1144">
        <v>140</v>
      </c>
      <c r="X1144">
        <v>0</v>
      </c>
      <c r="Z1144">
        <v>0</v>
      </c>
      <c r="AA1144">
        <v>0</v>
      </c>
      <c r="AB1144">
        <v>0</v>
      </c>
      <c r="AC1144" t="s">
        <v>2561</v>
      </c>
    </row>
    <row r="1145" spans="1:29" x14ac:dyDescent="0.25">
      <c r="H1145" t="s">
        <v>2562</v>
      </c>
    </row>
    <row r="1146" spans="1:29" x14ac:dyDescent="0.25">
      <c r="A1146">
        <v>570</v>
      </c>
      <c r="B1146">
        <v>260</v>
      </c>
      <c r="C1146" t="s">
        <v>2563</v>
      </c>
      <c r="D1146" t="s">
        <v>486</v>
      </c>
      <c r="E1146" t="s">
        <v>2564</v>
      </c>
      <c r="F1146" t="s">
        <v>2565</v>
      </c>
      <c r="G1146" t="str">
        <f>"201511023497"</f>
        <v>201511023497</v>
      </c>
      <c r="H1146" t="s">
        <v>384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29</v>
      </c>
      <c r="W1146">
        <v>203</v>
      </c>
      <c r="X1146">
        <v>0</v>
      </c>
      <c r="Z1146">
        <v>0</v>
      </c>
      <c r="AA1146">
        <v>0</v>
      </c>
      <c r="AB1146">
        <v>0</v>
      </c>
      <c r="AC1146" t="s">
        <v>2561</v>
      </c>
    </row>
    <row r="1147" spans="1:29" x14ac:dyDescent="0.25">
      <c r="H1147" t="s">
        <v>2566</v>
      </c>
    </row>
    <row r="1148" spans="1:29" x14ac:dyDescent="0.25">
      <c r="A1148">
        <v>571</v>
      </c>
      <c r="B1148">
        <v>6374</v>
      </c>
      <c r="C1148" t="s">
        <v>2567</v>
      </c>
      <c r="D1148" t="s">
        <v>2568</v>
      </c>
      <c r="E1148" t="s">
        <v>34</v>
      </c>
      <c r="F1148" t="s">
        <v>2569</v>
      </c>
      <c r="G1148" t="str">
        <f>"201511005868"</f>
        <v>201511005868</v>
      </c>
      <c r="H1148" t="s">
        <v>435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30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25</v>
      </c>
      <c r="W1148">
        <v>175</v>
      </c>
      <c r="X1148">
        <v>0</v>
      </c>
      <c r="Z1148">
        <v>0</v>
      </c>
      <c r="AA1148">
        <v>0</v>
      </c>
      <c r="AB1148">
        <v>0</v>
      </c>
      <c r="AC1148" t="s">
        <v>2570</v>
      </c>
    </row>
    <row r="1149" spans="1:29" x14ac:dyDescent="0.25">
      <c r="H1149" t="s">
        <v>2571</v>
      </c>
    </row>
    <row r="1150" spans="1:29" x14ac:dyDescent="0.25">
      <c r="A1150">
        <v>572</v>
      </c>
      <c r="B1150">
        <v>16174</v>
      </c>
      <c r="C1150" t="s">
        <v>2572</v>
      </c>
      <c r="D1150" t="s">
        <v>155</v>
      </c>
      <c r="E1150" t="s">
        <v>540</v>
      </c>
      <c r="F1150" t="s">
        <v>2573</v>
      </c>
      <c r="G1150" t="str">
        <f>"00040014"</f>
        <v>00040014</v>
      </c>
      <c r="H1150" t="s">
        <v>535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30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20</v>
      </c>
      <c r="W1150">
        <v>140</v>
      </c>
      <c r="X1150">
        <v>0</v>
      </c>
      <c r="Z1150">
        <v>0</v>
      </c>
      <c r="AA1150">
        <v>0</v>
      </c>
      <c r="AB1150">
        <v>0</v>
      </c>
      <c r="AC1150" t="s">
        <v>2574</v>
      </c>
    </row>
    <row r="1151" spans="1:29" x14ac:dyDescent="0.25">
      <c r="H1151" t="s">
        <v>2575</v>
      </c>
    </row>
    <row r="1152" spans="1:29" x14ac:dyDescent="0.25">
      <c r="A1152">
        <v>573</v>
      </c>
      <c r="B1152">
        <v>7571</v>
      </c>
      <c r="C1152" t="s">
        <v>2576</v>
      </c>
      <c r="D1152" t="s">
        <v>334</v>
      </c>
      <c r="E1152" t="s">
        <v>456</v>
      </c>
      <c r="F1152" t="s">
        <v>2577</v>
      </c>
      <c r="G1152" t="str">
        <f>"201510003617"</f>
        <v>201510003617</v>
      </c>
      <c r="H1152" t="s">
        <v>126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26</v>
      </c>
      <c r="W1152">
        <v>182</v>
      </c>
      <c r="X1152">
        <v>0</v>
      </c>
      <c r="Z1152">
        <v>0</v>
      </c>
      <c r="AA1152">
        <v>0</v>
      </c>
      <c r="AB1152">
        <v>0</v>
      </c>
      <c r="AC1152" t="s">
        <v>2578</v>
      </c>
    </row>
    <row r="1153" spans="1:29" x14ac:dyDescent="0.25">
      <c r="H1153" t="s">
        <v>2579</v>
      </c>
    </row>
    <row r="1154" spans="1:29" x14ac:dyDescent="0.25">
      <c r="A1154">
        <v>574</v>
      </c>
      <c r="B1154">
        <v>14473</v>
      </c>
      <c r="C1154" t="s">
        <v>2580</v>
      </c>
      <c r="D1154" t="s">
        <v>507</v>
      </c>
      <c r="E1154" t="s">
        <v>115</v>
      </c>
      <c r="F1154" t="s">
        <v>2581</v>
      </c>
      <c r="G1154" t="str">
        <f>"00472517"</f>
        <v>00472517</v>
      </c>
      <c r="H1154" t="s">
        <v>337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20</v>
      </c>
      <c r="W1154">
        <v>140</v>
      </c>
      <c r="X1154">
        <v>0</v>
      </c>
      <c r="Z1154">
        <v>0</v>
      </c>
      <c r="AA1154">
        <v>0</v>
      </c>
      <c r="AB1154">
        <v>0</v>
      </c>
      <c r="AC1154" t="s">
        <v>2582</v>
      </c>
    </row>
    <row r="1155" spans="1:29" x14ac:dyDescent="0.25">
      <c r="H1155" t="s">
        <v>2583</v>
      </c>
    </row>
    <row r="1156" spans="1:29" x14ac:dyDescent="0.25">
      <c r="A1156">
        <v>575</v>
      </c>
      <c r="B1156">
        <v>3690</v>
      </c>
      <c r="C1156" t="s">
        <v>2584</v>
      </c>
      <c r="D1156" t="s">
        <v>532</v>
      </c>
      <c r="E1156" t="s">
        <v>250</v>
      </c>
      <c r="F1156" t="s">
        <v>2585</v>
      </c>
      <c r="G1156" t="str">
        <f>"201511025439"</f>
        <v>201511025439</v>
      </c>
      <c r="H1156" t="s">
        <v>157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26</v>
      </c>
      <c r="W1156">
        <v>182</v>
      </c>
      <c r="X1156">
        <v>0</v>
      </c>
      <c r="Z1156">
        <v>0</v>
      </c>
      <c r="AA1156">
        <v>0</v>
      </c>
      <c r="AB1156">
        <v>0</v>
      </c>
      <c r="AC1156" t="s">
        <v>2586</v>
      </c>
    </row>
    <row r="1157" spans="1:29" x14ac:dyDescent="0.25">
      <c r="H1157" t="s">
        <v>2587</v>
      </c>
    </row>
    <row r="1158" spans="1:29" x14ac:dyDescent="0.25">
      <c r="A1158">
        <v>576</v>
      </c>
      <c r="B1158">
        <v>831</v>
      </c>
      <c r="C1158" t="s">
        <v>2588</v>
      </c>
      <c r="D1158" t="s">
        <v>106</v>
      </c>
      <c r="E1158" t="s">
        <v>100</v>
      </c>
      <c r="F1158" t="s">
        <v>2589</v>
      </c>
      <c r="G1158" t="str">
        <f>"201511028221"</f>
        <v>201511028221</v>
      </c>
      <c r="H1158" t="s">
        <v>201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30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15</v>
      </c>
      <c r="W1158">
        <v>105</v>
      </c>
      <c r="X1158">
        <v>0</v>
      </c>
      <c r="Z1158">
        <v>0</v>
      </c>
      <c r="AA1158">
        <v>0</v>
      </c>
      <c r="AB1158">
        <v>0</v>
      </c>
      <c r="AC1158" t="s">
        <v>2590</v>
      </c>
    </row>
    <row r="1159" spans="1:29" x14ac:dyDescent="0.25">
      <c r="H1159" t="s">
        <v>2591</v>
      </c>
    </row>
    <row r="1160" spans="1:29" x14ac:dyDescent="0.25">
      <c r="A1160">
        <v>577</v>
      </c>
      <c r="B1160">
        <v>10770</v>
      </c>
      <c r="C1160" t="s">
        <v>2592</v>
      </c>
      <c r="D1160" t="s">
        <v>205</v>
      </c>
      <c r="E1160" t="s">
        <v>82</v>
      </c>
      <c r="F1160" t="s">
        <v>2593</v>
      </c>
      <c r="G1160" t="str">
        <f>"00225693"</f>
        <v>00225693</v>
      </c>
      <c r="H1160" t="s">
        <v>2405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70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14</v>
      </c>
      <c r="W1160">
        <v>98</v>
      </c>
      <c r="X1160">
        <v>0</v>
      </c>
      <c r="Z1160">
        <v>0</v>
      </c>
      <c r="AA1160">
        <v>0</v>
      </c>
      <c r="AB1160">
        <v>0</v>
      </c>
      <c r="AC1160" t="s">
        <v>2590</v>
      </c>
    </row>
    <row r="1161" spans="1:29" x14ac:dyDescent="0.25">
      <c r="H1161" t="s">
        <v>2594</v>
      </c>
    </row>
    <row r="1162" spans="1:29" x14ac:dyDescent="0.25">
      <c r="A1162">
        <v>578</v>
      </c>
      <c r="B1162">
        <v>7752</v>
      </c>
      <c r="C1162" t="s">
        <v>2595</v>
      </c>
      <c r="D1162" t="s">
        <v>1214</v>
      </c>
      <c r="E1162" t="s">
        <v>49</v>
      </c>
      <c r="F1162" t="s">
        <v>2596</v>
      </c>
      <c r="G1162" t="str">
        <f>"200909000299"</f>
        <v>200909000299</v>
      </c>
      <c r="H1162" t="s">
        <v>1537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30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20</v>
      </c>
      <c r="W1162">
        <v>140</v>
      </c>
      <c r="X1162">
        <v>0</v>
      </c>
      <c r="Z1162">
        <v>0</v>
      </c>
      <c r="AA1162">
        <v>0</v>
      </c>
      <c r="AB1162">
        <v>0</v>
      </c>
      <c r="AC1162" t="s">
        <v>2597</v>
      </c>
    </row>
    <row r="1163" spans="1:29" x14ac:dyDescent="0.25">
      <c r="H1163" t="s">
        <v>2598</v>
      </c>
    </row>
    <row r="1164" spans="1:29" x14ac:dyDescent="0.25">
      <c r="A1164">
        <v>579</v>
      </c>
      <c r="B1164">
        <v>9332</v>
      </c>
      <c r="C1164" t="s">
        <v>2599</v>
      </c>
      <c r="D1164" t="s">
        <v>626</v>
      </c>
      <c r="E1164" t="s">
        <v>82</v>
      </c>
      <c r="F1164" t="s">
        <v>2600</v>
      </c>
      <c r="G1164" t="str">
        <f>"201511026122"</f>
        <v>201511026122</v>
      </c>
      <c r="H1164" t="s">
        <v>2035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30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14</v>
      </c>
      <c r="W1164">
        <v>98</v>
      </c>
      <c r="X1164">
        <v>0</v>
      </c>
      <c r="Z1164">
        <v>0</v>
      </c>
      <c r="AA1164">
        <v>0</v>
      </c>
      <c r="AB1164">
        <v>0</v>
      </c>
      <c r="AC1164" t="s">
        <v>2601</v>
      </c>
    </row>
    <row r="1165" spans="1:29" x14ac:dyDescent="0.25">
      <c r="H1165" t="s">
        <v>2602</v>
      </c>
    </row>
    <row r="1166" spans="1:29" x14ac:dyDescent="0.25">
      <c r="A1166">
        <v>580</v>
      </c>
      <c r="B1166">
        <v>2090</v>
      </c>
      <c r="C1166" t="s">
        <v>365</v>
      </c>
      <c r="D1166" t="s">
        <v>2603</v>
      </c>
      <c r="E1166" t="s">
        <v>89</v>
      </c>
      <c r="F1166" t="s">
        <v>2604</v>
      </c>
      <c r="G1166" t="str">
        <f>"201511009310"</f>
        <v>201511009310</v>
      </c>
      <c r="H1166" t="s">
        <v>207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30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26</v>
      </c>
      <c r="W1166">
        <v>182</v>
      </c>
      <c r="X1166">
        <v>0</v>
      </c>
      <c r="Z1166">
        <v>0</v>
      </c>
      <c r="AA1166">
        <v>0</v>
      </c>
      <c r="AB1166">
        <v>0</v>
      </c>
      <c r="AC1166" t="s">
        <v>2605</v>
      </c>
    </row>
    <row r="1167" spans="1:29" x14ac:dyDescent="0.25">
      <c r="H1167" t="s">
        <v>2606</v>
      </c>
    </row>
    <row r="1168" spans="1:29" x14ac:dyDescent="0.25">
      <c r="A1168">
        <v>581</v>
      </c>
      <c r="B1168">
        <v>3926</v>
      </c>
      <c r="C1168" t="s">
        <v>2607</v>
      </c>
      <c r="D1168" t="s">
        <v>433</v>
      </c>
      <c r="E1168" t="s">
        <v>82</v>
      </c>
      <c r="F1168" t="s">
        <v>2608</v>
      </c>
      <c r="G1168" t="str">
        <f>"00226768"</f>
        <v>00226768</v>
      </c>
      <c r="H1168" t="s">
        <v>642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30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17</v>
      </c>
      <c r="W1168">
        <v>119</v>
      </c>
      <c r="X1168">
        <v>0</v>
      </c>
      <c r="Z1168">
        <v>0</v>
      </c>
      <c r="AA1168">
        <v>0</v>
      </c>
      <c r="AB1168">
        <v>0</v>
      </c>
      <c r="AC1168" t="s">
        <v>2609</v>
      </c>
    </row>
    <row r="1169" spans="1:29" x14ac:dyDescent="0.25">
      <c r="H1169" t="s">
        <v>2610</v>
      </c>
    </row>
    <row r="1170" spans="1:29" x14ac:dyDescent="0.25">
      <c r="A1170">
        <v>582</v>
      </c>
      <c r="B1170">
        <v>5767</v>
      </c>
      <c r="C1170" t="s">
        <v>2611</v>
      </c>
      <c r="D1170" t="s">
        <v>1523</v>
      </c>
      <c r="E1170" t="s">
        <v>135</v>
      </c>
      <c r="F1170" t="s">
        <v>2612</v>
      </c>
      <c r="G1170" t="str">
        <f>"201510004217"</f>
        <v>201510004217</v>
      </c>
      <c r="H1170" t="s">
        <v>213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26</v>
      </c>
      <c r="W1170">
        <v>182</v>
      </c>
      <c r="X1170">
        <v>0</v>
      </c>
      <c r="Z1170">
        <v>0</v>
      </c>
      <c r="AA1170">
        <v>0</v>
      </c>
      <c r="AB1170">
        <v>0</v>
      </c>
      <c r="AC1170" t="s">
        <v>2609</v>
      </c>
    </row>
    <row r="1171" spans="1:29" x14ac:dyDescent="0.25">
      <c r="H1171" t="s">
        <v>2613</v>
      </c>
    </row>
    <row r="1172" spans="1:29" x14ac:dyDescent="0.25">
      <c r="A1172">
        <v>583</v>
      </c>
      <c r="B1172">
        <v>418</v>
      </c>
      <c r="C1172" t="s">
        <v>1243</v>
      </c>
      <c r="D1172" t="s">
        <v>2614</v>
      </c>
      <c r="E1172" t="s">
        <v>249</v>
      </c>
      <c r="F1172" t="s">
        <v>2615</v>
      </c>
      <c r="G1172" t="str">
        <f>"00029308"</f>
        <v>00029308</v>
      </c>
      <c r="H1172" t="s">
        <v>2616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30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20</v>
      </c>
      <c r="W1172">
        <v>140</v>
      </c>
      <c r="X1172">
        <v>0</v>
      </c>
      <c r="Z1172">
        <v>0</v>
      </c>
      <c r="AA1172">
        <v>0</v>
      </c>
      <c r="AB1172">
        <v>0</v>
      </c>
      <c r="AC1172" t="s">
        <v>2617</v>
      </c>
    </row>
    <row r="1173" spans="1:29" x14ac:dyDescent="0.25">
      <c r="H1173" t="s">
        <v>2618</v>
      </c>
    </row>
    <row r="1174" spans="1:29" x14ac:dyDescent="0.25">
      <c r="A1174">
        <v>584</v>
      </c>
      <c r="B1174">
        <v>9364</v>
      </c>
      <c r="C1174" t="s">
        <v>2619</v>
      </c>
      <c r="D1174" t="s">
        <v>1218</v>
      </c>
      <c r="E1174" t="s">
        <v>89</v>
      </c>
      <c r="F1174" t="s">
        <v>2620</v>
      </c>
      <c r="G1174" t="str">
        <f>"00035257"</f>
        <v>00035257</v>
      </c>
      <c r="H1174" t="s">
        <v>1029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30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13</v>
      </c>
      <c r="W1174">
        <v>91</v>
      </c>
      <c r="X1174">
        <v>0</v>
      </c>
      <c r="Z1174">
        <v>0</v>
      </c>
      <c r="AA1174">
        <v>0</v>
      </c>
      <c r="AB1174">
        <v>0</v>
      </c>
      <c r="AC1174" t="s">
        <v>2621</v>
      </c>
    </row>
    <row r="1175" spans="1:29" x14ac:dyDescent="0.25">
      <c r="H1175" t="s">
        <v>2622</v>
      </c>
    </row>
    <row r="1176" spans="1:29" x14ac:dyDescent="0.25">
      <c r="A1176">
        <v>585</v>
      </c>
      <c r="B1176">
        <v>185</v>
      </c>
      <c r="C1176" t="s">
        <v>2623</v>
      </c>
      <c r="D1176" t="s">
        <v>388</v>
      </c>
      <c r="E1176" t="s">
        <v>82</v>
      </c>
      <c r="F1176" t="s">
        <v>2624</v>
      </c>
      <c r="G1176" t="str">
        <f>"201511013761"</f>
        <v>201511013761</v>
      </c>
      <c r="H1176" t="s">
        <v>614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30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23</v>
      </c>
      <c r="W1176">
        <v>161</v>
      </c>
      <c r="X1176">
        <v>0</v>
      </c>
      <c r="Z1176">
        <v>0</v>
      </c>
      <c r="AA1176">
        <v>0</v>
      </c>
      <c r="AB1176">
        <v>0</v>
      </c>
      <c r="AC1176" t="s">
        <v>2625</v>
      </c>
    </row>
    <row r="1177" spans="1:29" x14ac:dyDescent="0.25">
      <c r="H1177" t="s">
        <v>2626</v>
      </c>
    </row>
    <row r="1178" spans="1:29" x14ac:dyDescent="0.25">
      <c r="A1178">
        <v>586</v>
      </c>
      <c r="B1178">
        <v>16228</v>
      </c>
      <c r="C1178" t="s">
        <v>2627</v>
      </c>
      <c r="D1178" t="s">
        <v>175</v>
      </c>
      <c r="E1178" t="s">
        <v>2628</v>
      </c>
      <c r="F1178" t="s">
        <v>2629</v>
      </c>
      <c r="G1178" t="str">
        <f>"00498793"</f>
        <v>00498793</v>
      </c>
      <c r="H1178" t="s">
        <v>262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30</v>
      </c>
      <c r="O1178">
        <v>30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22</v>
      </c>
      <c r="W1178">
        <v>154</v>
      </c>
      <c r="X1178">
        <v>0</v>
      </c>
      <c r="Z1178">
        <v>0</v>
      </c>
      <c r="AA1178">
        <v>0</v>
      </c>
      <c r="AB1178">
        <v>0</v>
      </c>
      <c r="AC1178" t="s">
        <v>2630</v>
      </c>
    </row>
    <row r="1179" spans="1:29" x14ac:dyDescent="0.25">
      <c r="H1179" t="s">
        <v>2631</v>
      </c>
    </row>
    <row r="1180" spans="1:29" x14ac:dyDescent="0.25">
      <c r="A1180">
        <v>587</v>
      </c>
      <c r="B1180">
        <v>8025</v>
      </c>
      <c r="C1180" t="s">
        <v>2632</v>
      </c>
      <c r="D1180" t="s">
        <v>2633</v>
      </c>
      <c r="E1180" t="s">
        <v>27</v>
      </c>
      <c r="F1180" t="s">
        <v>2634</v>
      </c>
      <c r="G1180" t="str">
        <f>"201511029600"</f>
        <v>201511029600</v>
      </c>
      <c r="H1180" t="s">
        <v>2142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30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19</v>
      </c>
      <c r="W1180">
        <v>133</v>
      </c>
      <c r="X1180">
        <v>0</v>
      </c>
      <c r="Z1180">
        <v>0</v>
      </c>
      <c r="AA1180">
        <v>0</v>
      </c>
      <c r="AB1180">
        <v>0</v>
      </c>
      <c r="AC1180" t="s">
        <v>2635</v>
      </c>
    </row>
    <row r="1181" spans="1:29" x14ac:dyDescent="0.25">
      <c r="H1181" t="s">
        <v>2636</v>
      </c>
    </row>
    <row r="1182" spans="1:29" x14ac:dyDescent="0.25">
      <c r="A1182">
        <v>588</v>
      </c>
      <c r="B1182">
        <v>15789</v>
      </c>
      <c r="C1182" t="s">
        <v>2637</v>
      </c>
      <c r="D1182" t="s">
        <v>124</v>
      </c>
      <c r="E1182" t="s">
        <v>2638</v>
      </c>
      <c r="F1182" t="s">
        <v>2639</v>
      </c>
      <c r="G1182" t="str">
        <f>"201511034438"</f>
        <v>201511034438</v>
      </c>
      <c r="H1182" t="s">
        <v>1094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20</v>
      </c>
      <c r="W1182">
        <v>140</v>
      </c>
      <c r="X1182">
        <v>0</v>
      </c>
      <c r="Z1182">
        <v>0</v>
      </c>
      <c r="AA1182">
        <v>0</v>
      </c>
      <c r="AB1182">
        <v>0</v>
      </c>
      <c r="AC1182" t="s">
        <v>2640</v>
      </c>
    </row>
    <row r="1183" spans="1:29" x14ac:dyDescent="0.25">
      <c r="H1183" t="s">
        <v>2641</v>
      </c>
    </row>
    <row r="1184" spans="1:29" x14ac:dyDescent="0.25">
      <c r="A1184">
        <v>589</v>
      </c>
      <c r="B1184">
        <v>16180</v>
      </c>
      <c r="C1184" t="s">
        <v>2642</v>
      </c>
      <c r="D1184" t="s">
        <v>507</v>
      </c>
      <c r="E1184" t="s">
        <v>320</v>
      </c>
      <c r="F1184" t="s">
        <v>2643</v>
      </c>
      <c r="G1184" t="str">
        <f>"201511025423"</f>
        <v>201511025423</v>
      </c>
      <c r="H1184" t="s">
        <v>140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30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25</v>
      </c>
      <c r="W1184">
        <v>175</v>
      </c>
      <c r="X1184">
        <v>0</v>
      </c>
      <c r="Z1184">
        <v>0</v>
      </c>
      <c r="AA1184">
        <v>0</v>
      </c>
      <c r="AB1184">
        <v>0</v>
      </c>
      <c r="AC1184" t="s">
        <v>2644</v>
      </c>
    </row>
    <row r="1185" spans="1:29" x14ac:dyDescent="0.25">
      <c r="H1185" t="s">
        <v>2645</v>
      </c>
    </row>
    <row r="1186" spans="1:29" x14ac:dyDescent="0.25">
      <c r="A1186">
        <v>590</v>
      </c>
      <c r="B1186">
        <v>12657</v>
      </c>
      <c r="C1186" t="s">
        <v>2646</v>
      </c>
      <c r="D1186" t="s">
        <v>2647</v>
      </c>
      <c r="E1186" t="s">
        <v>2648</v>
      </c>
      <c r="F1186" t="s">
        <v>2649</v>
      </c>
      <c r="G1186" t="str">
        <f>"00050720"</f>
        <v>00050720</v>
      </c>
      <c r="H1186" t="s">
        <v>2234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30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9</v>
      </c>
      <c r="W1186">
        <v>63</v>
      </c>
      <c r="X1186">
        <v>0</v>
      </c>
      <c r="Z1186">
        <v>0</v>
      </c>
      <c r="AA1186">
        <v>0</v>
      </c>
      <c r="AB1186">
        <v>0</v>
      </c>
      <c r="AC1186" t="s">
        <v>2650</v>
      </c>
    </row>
    <row r="1187" spans="1:29" x14ac:dyDescent="0.25">
      <c r="H1187" t="s">
        <v>2651</v>
      </c>
    </row>
    <row r="1188" spans="1:29" x14ac:dyDescent="0.25">
      <c r="A1188">
        <v>591</v>
      </c>
      <c r="B1188">
        <v>10312</v>
      </c>
      <c r="C1188" t="s">
        <v>2652</v>
      </c>
      <c r="D1188" t="s">
        <v>33</v>
      </c>
      <c r="E1188" t="s">
        <v>335</v>
      </c>
      <c r="F1188" t="s">
        <v>2653</v>
      </c>
      <c r="G1188" t="str">
        <f>"00101988"</f>
        <v>00101988</v>
      </c>
      <c r="H1188" t="s">
        <v>435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30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23</v>
      </c>
      <c r="W1188">
        <v>161</v>
      </c>
      <c r="X1188">
        <v>0</v>
      </c>
      <c r="Z1188">
        <v>0</v>
      </c>
      <c r="AA1188">
        <v>0</v>
      </c>
      <c r="AB1188">
        <v>0</v>
      </c>
      <c r="AC1188" t="s">
        <v>2654</v>
      </c>
    </row>
    <row r="1189" spans="1:29" x14ac:dyDescent="0.25">
      <c r="H1189" t="s">
        <v>2655</v>
      </c>
    </row>
    <row r="1190" spans="1:29" x14ac:dyDescent="0.25">
      <c r="A1190">
        <v>592</v>
      </c>
      <c r="B1190">
        <v>7188</v>
      </c>
      <c r="C1190" t="s">
        <v>2656</v>
      </c>
      <c r="D1190" t="s">
        <v>211</v>
      </c>
      <c r="E1190" t="s">
        <v>365</v>
      </c>
      <c r="F1190" t="s">
        <v>2657</v>
      </c>
      <c r="G1190" t="str">
        <f>"00017773"</f>
        <v>00017773</v>
      </c>
      <c r="H1190" t="s">
        <v>673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30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11</v>
      </c>
      <c r="W1190">
        <v>77</v>
      </c>
      <c r="X1190">
        <v>0</v>
      </c>
      <c r="Z1190">
        <v>0</v>
      </c>
      <c r="AA1190">
        <v>0</v>
      </c>
      <c r="AB1190">
        <v>0</v>
      </c>
      <c r="AC1190" t="s">
        <v>2658</v>
      </c>
    </row>
    <row r="1191" spans="1:29" x14ac:dyDescent="0.25">
      <c r="H1191" t="s">
        <v>2659</v>
      </c>
    </row>
    <row r="1192" spans="1:29" x14ac:dyDescent="0.25">
      <c r="A1192">
        <v>593</v>
      </c>
      <c r="B1192">
        <v>8300</v>
      </c>
      <c r="C1192" t="s">
        <v>2660</v>
      </c>
      <c r="D1192" t="s">
        <v>65</v>
      </c>
      <c r="E1192" t="s">
        <v>27</v>
      </c>
      <c r="F1192" t="s">
        <v>2661</v>
      </c>
      <c r="G1192" t="str">
        <f>"201511043398"</f>
        <v>201511043398</v>
      </c>
      <c r="H1192" t="s">
        <v>400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50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24</v>
      </c>
      <c r="W1192">
        <v>168</v>
      </c>
      <c r="X1192">
        <v>0</v>
      </c>
      <c r="Z1192">
        <v>0</v>
      </c>
      <c r="AA1192">
        <v>0</v>
      </c>
      <c r="AB1192">
        <v>0</v>
      </c>
      <c r="AC1192" t="s">
        <v>2662</v>
      </c>
    </row>
    <row r="1193" spans="1:29" x14ac:dyDescent="0.25">
      <c r="H1193" t="s">
        <v>2663</v>
      </c>
    </row>
    <row r="1194" spans="1:29" x14ac:dyDescent="0.25">
      <c r="A1194">
        <v>594</v>
      </c>
      <c r="B1194">
        <v>4284</v>
      </c>
      <c r="C1194" t="s">
        <v>2664</v>
      </c>
      <c r="D1194" t="s">
        <v>940</v>
      </c>
      <c r="E1194" t="s">
        <v>2665</v>
      </c>
      <c r="F1194" t="s">
        <v>2666</v>
      </c>
      <c r="G1194" t="str">
        <f>"00483555"</f>
        <v>00483555</v>
      </c>
      <c r="H1194" t="s">
        <v>682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22</v>
      </c>
      <c r="W1194">
        <v>154</v>
      </c>
      <c r="X1194">
        <v>0</v>
      </c>
      <c r="Z1194">
        <v>0</v>
      </c>
      <c r="AA1194">
        <v>0</v>
      </c>
      <c r="AB1194">
        <v>0</v>
      </c>
      <c r="AC1194" t="s">
        <v>2667</v>
      </c>
    </row>
    <row r="1195" spans="1:29" x14ac:dyDescent="0.25">
      <c r="H1195" t="s">
        <v>2668</v>
      </c>
    </row>
    <row r="1196" spans="1:29" x14ac:dyDescent="0.25">
      <c r="A1196">
        <v>595</v>
      </c>
      <c r="B1196">
        <v>9831</v>
      </c>
      <c r="C1196" t="s">
        <v>2669</v>
      </c>
      <c r="D1196" t="s">
        <v>486</v>
      </c>
      <c r="E1196" t="s">
        <v>27</v>
      </c>
      <c r="F1196" t="s">
        <v>2670</v>
      </c>
      <c r="G1196" t="str">
        <f>"201511022028"</f>
        <v>201511022028</v>
      </c>
      <c r="H1196" t="s">
        <v>691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30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29</v>
      </c>
      <c r="W1196">
        <v>203</v>
      </c>
      <c r="X1196">
        <v>0</v>
      </c>
      <c r="Z1196">
        <v>0</v>
      </c>
      <c r="AA1196">
        <v>0</v>
      </c>
      <c r="AB1196">
        <v>0</v>
      </c>
      <c r="AC1196" t="s">
        <v>2671</v>
      </c>
    </row>
    <row r="1197" spans="1:29" x14ac:dyDescent="0.25">
      <c r="H1197" t="s">
        <v>2672</v>
      </c>
    </row>
    <row r="1198" spans="1:29" x14ac:dyDescent="0.25">
      <c r="A1198">
        <v>596</v>
      </c>
      <c r="B1198">
        <v>15524</v>
      </c>
      <c r="C1198" t="s">
        <v>2673</v>
      </c>
      <c r="D1198" t="s">
        <v>1214</v>
      </c>
      <c r="E1198" t="s">
        <v>89</v>
      </c>
      <c r="F1198" t="s">
        <v>2674</v>
      </c>
      <c r="G1198" t="str">
        <f>"201511027324"</f>
        <v>201511027324</v>
      </c>
      <c r="H1198" t="s">
        <v>288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30</v>
      </c>
      <c r="O1198">
        <v>0</v>
      </c>
      <c r="P1198">
        <v>30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8</v>
      </c>
      <c r="W1198">
        <v>56</v>
      </c>
      <c r="X1198">
        <v>0</v>
      </c>
      <c r="Z1198">
        <v>0</v>
      </c>
      <c r="AA1198">
        <v>0</v>
      </c>
      <c r="AB1198">
        <v>0</v>
      </c>
      <c r="AC1198" t="s">
        <v>2675</v>
      </c>
    </row>
    <row r="1199" spans="1:29" x14ac:dyDescent="0.25">
      <c r="H1199" t="s">
        <v>2676</v>
      </c>
    </row>
    <row r="1200" spans="1:29" x14ac:dyDescent="0.25">
      <c r="A1200">
        <v>597</v>
      </c>
      <c r="B1200">
        <v>9119</v>
      </c>
      <c r="C1200" t="s">
        <v>2677</v>
      </c>
      <c r="D1200" t="s">
        <v>618</v>
      </c>
      <c r="E1200" t="s">
        <v>1257</v>
      </c>
      <c r="F1200" t="s">
        <v>2678</v>
      </c>
      <c r="G1200" t="str">
        <f>"201511013003"</f>
        <v>201511013003</v>
      </c>
      <c r="H1200" t="s">
        <v>1437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30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11</v>
      </c>
      <c r="W1200">
        <v>77</v>
      </c>
      <c r="X1200">
        <v>0</v>
      </c>
      <c r="Z1200">
        <v>0</v>
      </c>
      <c r="AA1200">
        <v>0</v>
      </c>
      <c r="AB1200">
        <v>0</v>
      </c>
      <c r="AC1200" t="s">
        <v>2679</v>
      </c>
    </row>
    <row r="1201" spans="1:29" x14ac:dyDescent="0.25">
      <c r="H1201" t="s">
        <v>2680</v>
      </c>
    </row>
    <row r="1202" spans="1:29" x14ac:dyDescent="0.25">
      <c r="A1202">
        <v>598</v>
      </c>
      <c r="B1202">
        <v>7459</v>
      </c>
      <c r="C1202" t="s">
        <v>2681</v>
      </c>
      <c r="D1202" t="s">
        <v>53</v>
      </c>
      <c r="E1202" t="s">
        <v>1302</v>
      </c>
      <c r="F1202" t="s">
        <v>2682</v>
      </c>
      <c r="G1202" t="str">
        <f>"00446076"</f>
        <v>00446076</v>
      </c>
      <c r="H1202" t="s">
        <v>371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70</v>
      </c>
      <c r="O1202">
        <v>30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12</v>
      </c>
      <c r="W1202">
        <v>84</v>
      </c>
      <c r="X1202">
        <v>0</v>
      </c>
      <c r="Z1202">
        <v>0</v>
      </c>
      <c r="AA1202">
        <v>0</v>
      </c>
      <c r="AB1202">
        <v>0</v>
      </c>
      <c r="AC1202" t="s">
        <v>2679</v>
      </c>
    </row>
    <row r="1203" spans="1:29" x14ac:dyDescent="0.25">
      <c r="H1203" t="s">
        <v>2683</v>
      </c>
    </row>
    <row r="1204" spans="1:29" x14ac:dyDescent="0.25">
      <c r="A1204">
        <v>599</v>
      </c>
      <c r="B1204">
        <v>8415</v>
      </c>
      <c r="C1204" t="s">
        <v>2684</v>
      </c>
      <c r="D1204" t="s">
        <v>388</v>
      </c>
      <c r="E1204" t="s">
        <v>135</v>
      </c>
      <c r="F1204" t="s">
        <v>2685</v>
      </c>
      <c r="G1204" t="str">
        <f>"00023251"</f>
        <v>00023251</v>
      </c>
      <c r="H1204" t="s">
        <v>1821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12</v>
      </c>
      <c r="W1204">
        <v>84</v>
      </c>
      <c r="X1204">
        <v>0</v>
      </c>
      <c r="Z1204">
        <v>0</v>
      </c>
      <c r="AA1204">
        <v>0</v>
      </c>
      <c r="AB1204">
        <v>0</v>
      </c>
      <c r="AC1204" t="s">
        <v>2686</v>
      </c>
    </row>
    <row r="1205" spans="1:29" x14ac:dyDescent="0.25">
      <c r="H1205" t="s">
        <v>2687</v>
      </c>
    </row>
    <row r="1206" spans="1:29" x14ac:dyDescent="0.25">
      <c r="A1206">
        <v>600</v>
      </c>
      <c r="B1206">
        <v>3435</v>
      </c>
      <c r="C1206" t="s">
        <v>2688</v>
      </c>
      <c r="D1206" t="s">
        <v>71</v>
      </c>
      <c r="E1206" t="s">
        <v>34</v>
      </c>
      <c r="F1206" t="s">
        <v>2689</v>
      </c>
      <c r="G1206" t="str">
        <f>"00506552"</f>
        <v>00506552</v>
      </c>
      <c r="H1206" t="s">
        <v>440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30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24</v>
      </c>
      <c r="W1206">
        <v>168</v>
      </c>
      <c r="X1206">
        <v>0</v>
      </c>
      <c r="Z1206">
        <v>0</v>
      </c>
      <c r="AA1206">
        <v>1</v>
      </c>
      <c r="AB1206">
        <v>20</v>
      </c>
      <c r="AC1206" t="s">
        <v>2690</v>
      </c>
    </row>
    <row r="1207" spans="1:29" x14ac:dyDescent="0.25">
      <c r="H1207" t="s">
        <v>2691</v>
      </c>
    </row>
    <row r="1208" spans="1:29" x14ac:dyDescent="0.25">
      <c r="A1208">
        <v>601</v>
      </c>
      <c r="B1208">
        <v>6844</v>
      </c>
      <c r="C1208" t="s">
        <v>2692</v>
      </c>
      <c r="D1208" t="s">
        <v>124</v>
      </c>
      <c r="E1208" t="s">
        <v>89</v>
      </c>
      <c r="F1208" t="s">
        <v>2693</v>
      </c>
      <c r="G1208" t="str">
        <f>"00017932"</f>
        <v>00017932</v>
      </c>
      <c r="H1208" t="s">
        <v>102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30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9</v>
      </c>
      <c r="W1208">
        <v>63</v>
      </c>
      <c r="X1208">
        <v>0</v>
      </c>
      <c r="Z1208">
        <v>0</v>
      </c>
      <c r="AA1208">
        <v>5</v>
      </c>
      <c r="AB1208">
        <v>100</v>
      </c>
      <c r="AC1208" t="s">
        <v>2694</v>
      </c>
    </row>
    <row r="1209" spans="1:29" x14ac:dyDescent="0.25">
      <c r="H1209" t="s">
        <v>2695</v>
      </c>
    </row>
    <row r="1210" spans="1:29" x14ac:dyDescent="0.25">
      <c r="A1210">
        <v>602</v>
      </c>
      <c r="B1210">
        <v>8041</v>
      </c>
      <c r="C1210" t="s">
        <v>2696</v>
      </c>
      <c r="D1210" t="s">
        <v>232</v>
      </c>
      <c r="E1210" t="s">
        <v>1023</v>
      </c>
      <c r="F1210" t="s">
        <v>2697</v>
      </c>
      <c r="G1210" t="str">
        <f>"201511007312"</f>
        <v>201511007312</v>
      </c>
      <c r="H1210" t="s">
        <v>2310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20</v>
      </c>
      <c r="W1210">
        <v>140</v>
      </c>
      <c r="X1210">
        <v>0</v>
      </c>
      <c r="Z1210">
        <v>0</v>
      </c>
      <c r="AA1210">
        <v>0</v>
      </c>
      <c r="AB1210">
        <v>0</v>
      </c>
      <c r="AC1210" t="s">
        <v>2698</v>
      </c>
    </row>
    <row r="1211" spans="1:29" x14ac:dyDescent="0.25">
      <c r="H1211" t="s">
        <v>2699</v>
      </c>
    </row>
    <row r="1212" spans="1:29" x14ac:dyDescent="0.25">
      <c r="A1212">
        <v>603</v>
      </c>
      <c r="B1212">
        <v>14492</v>
      </c>
      <c r="C1212" t="s">
        <v>2700</v>
      </c>
      <c r="D1212" t="s">
        <v>124</v>
      </c>
      <c r="E1212" t="s">
        <v>88</v>
      </c>
      <c r="F1212" t="s">
        <v>2701</v>
      </c>
      <c r="G1212" t="str">
        <f>"00320218"</f>
        <v>00320218</v>
      </c>
      <c r="H1212" t="s">
        <v>2702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39</v>
      </c>
      <c r="W1212">
        <v>273</v>
      </c>
      <c r="X1212">
        <v>0</v>
      </c>
      <c r="Z1212">
        <v>0</v>
      </c>
      <c r="AA1212">
        <v>0</v>
      </c>
      <c r="AB1212">
        <v>0</v>
      </c>
      <c r="AC1212" t="s">
        <v>2703</v>
      </c>
    </row>
    <row r="1213" spans="1:29" x14ac:dyDescent="0.25">
      <c r="H1213" t="s">
        <v>2704</v>
      </c>
    </row>
    <row r="1214" spans="1:29" x14ac:dyDescent="0.25">
      <c r="A1214">
        <v>604</v>
      </c>
      <c r="B1214">
        <v>9174</v>
      </c>
      <c r="C1214" t="s">
        <v>2705</v>
      </c>
      <c r="D1214" t="s">
        <v>93</v>
      </c>
      <c r="E1214" t="s">
        <v>88</v>
      </c>
      <c r="F1214" t="s">
        <v>2706</v>
      </c>
      <c r="G1214" t="str">
        <f>"00047114"</f>
        <v>00047114</v>
      </c>
      <c r="H1214" t="s">
        <v>2707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14</v>
      </c>
      <c r="W1214">
        <v>98</v>
      </c>
      <c r="X1214">
        <v>0</v>
      </c>
      <c r="Z1214">
        <v>0</v>
      </c>
      <c r="AA1214">
        <v>0</v>
      </c>
      <c r="AB1214">
        <v>0</v>
      </c>
      <c r="AC1214" t="s">
        <v>2708</v>
      </c>
    </row>
    <row r="1215" spans="1:29" x14ac:dyDescent="0.25">
      <c r="H1215" t="s">
        <v>2709</v>
      </c>
    </row>
    <row r="1216" spans="1:29" x14ac:dyDescent="0.25">
      <c r="A1216">
        <v>605</v>
      </c>
      <c r="B1216">
        <v>13007</v>
      </c>
      <c r="C1216" t="s">
        <v>2710</v>
      </c>
      <c r="D1216" t="s">
        <v>124</v>
      </c>
      <c r="E1216" t="s">
        <v>34</v>
      </c>
      <c r="F1216" t="s">
        <v>2711</v>
      </c>
      <c r="G1216" t="str">
        <f>"00490177"</f>
        <v>00490177</v>
      </c>
      <c r="H1216" t="s">
        <v>157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23</v>
      </c>
      <c r="W1216">
        <v>161</v>
      </c>
      <c r="X1216">
        <v>0</v>
      </c>
      <c r="Z1216">
        <v>0</v>
      </c>
      <c r="AA1216">
        <v>0</v>
      </c>
      <c r="AB1216">
        <v>0</v>
      </c>
      <c r="AC1216" t="s">
        <v>2712</v>
      </c>
    </row>
    <row r="1217" spans="1:29" x14ac:dyDescent="0.25">
      <c r="H1217" t="s">
        <v>1612</v>
      </c>
    </row>
    <row r="1218" spans="1:29" x14ac:dyDescent="0.25">
      <c r="A1218">
        <v>606</v>
      </c>
      <c r="B1218">
        <v>9078</v>
      </c>
      <c r="C1218" t="s">
        <v>2713</v>
      </c>
      <c r="D1218" t="s">
        <v>164</v>
      </c>
      <c r="E1218" t="s">
        <v>49</v>
      </c>
      <c r="F1218" t="s">
        <v>2714</v>
      </c>
      <c r="G1218" t="str">
        <f>"201511032566"</f>
        <v>201511032566</v>
      </c>
      <c r="H1218" t="s">
        <v>977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37</v>
      </c>
      <c r="W1218">
        <v>259</v>
      </c>
      <c r="X1218">
        <v>0</v>
      </c>
      <c r="Z1218">
        <v>0</v>
      </c>
      <c r="AA1218">
        <v>0</v>
      </c>
      <c r="AB1218">
        <v>0</v>
      </c>
      <c r="AC1218" t="s">
        <v>2715</v>
      </c>
    </row>
    <row r="1219" spans="1:29" x14ac:dyDescent="0.25">
      <c r="H1219" t="s">
        <v>2716</v>
      </c>
    </row>
    <row r="1220" spans="1:29" x14ac:dyDescent="0.25">
      <c r="A1220">
        <v>607</v>
      </c>
      <c r="B1220">
        <v>12642</v>
      </c>
      <c r="C1220" t="s">
        <v>2717</v>
      </c>
      <c r="D1220" t="s">
        <v>2718</v>
      </c>
      <c r="E1220" t="s">
        <v>89</v>
      </c>
      <c r="F1220" t="s">
        <v>2719</v>
      </c>
      <c r="G1220" t="str">
        <f>"00482691"</f>
        <v>00482691</v>
      </c>
      <c r="H1220" t="s">
        <v>316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30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24</v>
      </c>
      <c r="W1220">
        <v>168</v>
      </c>
      <c r="X1220">
        <v>0</v>
      </c>
      <c r="Z1220">
        <v>0</v>
      </c>
      <c r="AA1220">
        <v>0</v>
      </c>
      <c r="AB1220">
        <v>0</v>
      </c>
      <c r="AC1220" t="s">
        <v>2720</v>
      </c>
    </row>
    <row r="1221" spans="1:29" x14ac:dyDescent="0.25">
      <c r="H1221" t="s">
        <v>2721</v>
      </c>
    </row>
    <row r="1222" spans="1:29" x14ac:dyDescent="0.25">
      <c r="A1222">
        <v>608</v>
      </c>
      <c r="B1222">
        <v>3370</v>
      </c>
      <c r="C1222" t="s">
        <v>2722</v>
      </c>
      <c r="D1222" t="s">
        <v>1214</v>
      </c>
      <c r="E1222" t="s">
        <v>82</v>
      </c>
      <c r="F1222" t="s">
        <v>2723</v>
      </c>
      <c r="G1222" t="str">
        <f>"201511034124"</f>
        <v>201511034124</v>
      </c>
      <c r="H1222" t="s">
        <v>503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30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26</v>
      </c>
      <c r="W1222">
        <v>182</v>
      </c>
      <c r="X1222">
        <v>0</v>
      </c>
      <c r="Z1222">
        <v>0</v>
      </c>
      <c r="AA1222">
        <v>0</v>
      </c>
      <c r="AB1222">
        <v>0</v>
      </c>
      <c r="AC1222" t="s">
        <v>2724</v>
      </c>
    </row>
    <row r="1223" spans="1:29" x14ac:dyDescent="0.25">
      <c r="H1223" t="s">
        <v>2725</v>
      </c>
    </row>
    <row r="1224" spans="1:29" x14ac:dyDescent="0.25">
      <c r="A1224">
        <v>609</v>
      </c>
      <c r="B1224">
        <v>9261</v>
      </c>
      <c r="C1224" t="s">
        <v>2726</v>
      </c>
      <c r="D1224" t="s">
        <v>65</v>
      </c>
      <c r="E1224" t="s">
        <v>2628</v>
      </c>
      <c r="F1224" t="s">
        <v>2727</v>
      </c>
      <c r="G1224" t="str">
        <f>"201511022448"</f>
        <v>201511022448</v>
      </c>
      <c r="H1224" t="s">
        <v>663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30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28</v>
      </c>
      <c r="W1224">
        <v>196</v>
      </c>
      <c r="X1224">
        <v>0</v>
      </c>
      <c r="Z1224">
        <v>0</v>
      </c>
      <c r="AA1224">
        <v>0</v>
      </c>
      <c r="AB1224">
        <v>0</v>
      </c>
      <c r="AC1224" t="s">
        <v>2728</v>
      </c>
    </row>
    <row r="1225" spans="1:29" x14ac:dyDescent="0.25">
      <c r="H1225" t="s">
        <v>2729</v>
      </c>
    </row>
    <row r="1226" spans="1:29" x14ac:dyDescent="0.25">
      <c r="A1226">
        <v>610</v>
      </c>
      <c r="B1226">
        <v>11432</v>
      </c>
      <c r="C1226" t="s">
        <v>2730</v>
      </c>
      <c r="D1226" t="s">
        <v>49</v>
      </c>
      <c r="E1226" t="s">
        <v>149</v>
      </c>
      <c r="F1226" t="s">
        <v>2731</v>
      </c>
      <c r="G1226" t="str">
        <f>"00450357"</f>
        <v>00450357</v>
      </c>
      <c r="H1226" t="s">
        <v>294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28</v>
      </c>
      <c r="W1226">
        <v>196</v>
      </c>
      <c r="X1226">
        <v>0</v>
      </c>
      <c r="Z1226">
        <v>0</v>
      </c>
      <c r="AA1226">
        <v>0</v>
      </c>
      <c r="AB1226">
        <v>0</v>
      </c>
      <c r="AC1226" t="s">
        <v>2732</v>
      </c>
    </row>
    <row r="1227" spans="1:29" x14ac:dyDescent="0.25">
      <c r="H1227" t="s">
        <v>2733</v>
      </c>
    </row>
    <row r="1228" spans="1:29" x14ac:dyDescent="0.25">
      <c r="A1228">
        <v>611</v>
      </c>
      <c r="B1228">
        <v>12945</v>
      </c>
      <c r="C1228" t="s">
        <v>2734</v>
      </c>
      <c r="D1228" t="s">
        <v>48</v>
      </c>
      <c r="E1228" t="s">
        <v>618</v>
      </c>
      <c r="F1228" t="s">
        <v>2735</v>
      </c>
      <c r="G1228" t="str">
        <f>"00087642"</f>
        <v>00087642</v>
      </c>
      <c r="H1228" t="s">
        <v>493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20</v>
      </c>
      <c r="W1228">
        <v>140</v>
      </c>
      <c r="X1228">
        <v>0</v>
      </c>
      <c r="Z1228">
        <v>0</v>
      </c>
      <c r="AA1228">
        <v>0</v>
      </c>
      <c r="AB1228">
        <v>0</v>
      </c>
      <c r="AC1228" t="s">
        <v>2736</v>
      </c>
    </row>
    <row r="1229" spans="1:29" x14ac:dyDescent="0.25">
      <c r="H1229" t="s">
        <v>2737</v>
      </c>
    </row>
    <row r="1230" spans="1:29" x14ac:dyDescent="0.25">
      <c r="A1230">
        <v>612</v>
      </c>
      <c r="B1230">
        <v>16232</v>
      </c>
      <c r="C1230" t="s">
        <v>2738</v>
      </c>
      <c r="D1230" t="s">
        <v>2739</v>
      </c>
      <c r="E1230" t="s">
        <v>89</v>
      </c>
      <c r="F1230" t="s">
        <v>2740</v>
      </c>
      <c r="G1230" t="str">
        <f>"201511026500"</f>
        <v>201511026500</v>
      </c>
      <c r="H1230" t="s">
        <v>102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30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22</v>
      </c>
      <c r="W1230">
        <v>154</v>
      </c>
      <c r="X1230">
        <v>0</v>
      </c>
      <c r="Z1230">
        <v>0</v>
      </c>
      <c r="AA1230">
        <v>0</v>
      </c>
      <c r="AB1230">
        <v>0</v>
      </c>
      <c r="AC1230" t="s">
        <v>2736</v>
      </c>
    </row>
    <row r="1231" spans="1:29" x14ac:dyDescent="0.25">
      <c r="H1231" t="s">
        <v>2741</v>
      </c>
    </row>
    <row r="1232" spans="1:29" x14ac:dyDescent="0.25">
      <c r="A1232">
        <v>613</v>
      </c>
      <c r="B1232">
        <v>13304</v>
      </c>
      <c r="C1232" t="s">
        <v>2742</v>
      </c>
      <c r="D1232" t="s">
        <v>106</v>
      </c>
      <c r="E1232" t="s">
        <v>2743</v>
      </c>
      <c r="F1232" t="s">
        <v>2744</v>
      </c>
      <c r="G1232" t="str">
        <f>"00485920"</f>
        <v>00485920</v>
      </c>
      <c r="H1232" t="s">
        <v>642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18</v>
      </c>
      <c r="W1232">
        <v>126</v>
      </c>
      <c r="X1232">
        <v>0</v>
      </c>
      <c r="Z1232">
        <v>0</v>
      </c>
      <c r="AA1232">
        <v>0</v>
      </c>
      <c r="AB1232">
        <v>0</v>
      </c>
      <c r="AC1232" t="s">
        <v>2745</v>
      </c>
    </row>
    <row r="1233" spans="1:29" x14ac:dyDescent="0.25">
      <c r="H1233" t="s">
        <v>2746</v>
      </c>
    </row>
    <row r="1234" spans="1:29" x14ac:dyDescent="0.25">
      <c r="A1234">
        <v>614</v>
      </c>
      <c r="B1234">
        <v>15324</v>
      </c>
      <c r="C1234" t="s">
        <v>2747</v>
      </c>
      <c r="D1234" t="s">
        <v>2748</v>
      </c>
      <c r="E1234" t="s">
        <v>89</v>
      </c>
      <c r="F1234" t="s">
        <v>2749</v>
      </c>
      <c r="G1234" t="str">
        <f>"201511006557"</f>
        <v>201511006557</v>
      </c>
      <c r="H1234" t="s">
        <v>2750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35</v>
      </c>
      <c r="W1234">
        <v>245</v>
      </c>
      <c r="X1234">
        <v>0</v>
      </c>
      <c r="Z1234">
        <v>0</v>
      </c>
      <c r="AA1234">
        <v>0</v>
      </c>
      <c r="AB1234">
        <v>0</v>
      </c>
      <c r="AC1234" t="s">
        <v>2751</v>
      </c>
    </row>
    <row r="1235" spans="1:29" x14ac:dyDescent="0.25">
      <c r="H1235" t="s">
        <v>2752</v>
      </c>
    </row>
    <row r="1236" spans="1:29" x14ac:dyDescent="0.25">
      <c r="A1236">
        <v>615</v>
      </c>
      <c r="B1236">
        <v>8856</v>
      </c>
      <c r="C1236" t="s">
        <v>411</v>
      </c>
      <c r="D1236" t="s">
        <v>532</v>
      </c>
      <c r="E1236" t="s">
        <v>88</v>
      </c>
      <c r="F1236" t="s">
        <v>2753</v>
      </c>
      <c r="G1236" t="str">
        <f>"00039699"</f>
        <v>00039699</v>
      </c>
      <c r="H1236" t="s">
        <v>55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30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17</v>
      </c>
      <c r="W1236">
        <v>119</v>
      </c>
      <c r="X1236">
        <v>0</v>
      </c>
      <c r="Z1236">
        <v>0</v>
      </c>
      <c r="AA1236">
        <v>0</v>
      </c>
      <c r="AB1236">
        <v>0</v>
      </c>
      <c r="AC1236" t="s">
        <v>2754</v>
      </c>
    </row>
    <row r="1237" spans="1:29" x14ac:dyDescent="0.25">
      <c r="H1237" t="s">
        <v>2755</v>
      </c>
    </row>
    <row r="1238" spans="1:29" x14ac:dyDescent="0.25">
      <c r="A1238">
        <v>616</v>
      </c>
      <c r="B1238">
        <v>7017</v>
      </c>
      <c r="C1238" t="s">
        <v>2756</v>
      </c>
      <c r="D1238" t="s">
        <v>738</v>
      </c>
      <c r="E1238" t="s">
        <v>2757</v>
      </c>
      <c r="F1238" t="s">
        <v>2758</v>
      </c>
      <c r="G1238" t="str">
        <f>"00501291"</f>
        <v>00501291</v>
      </c>
      <c r="H1238">
        <v>770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10</v>
      </c>
      <c r="W1238">
        <v>70</v>
      </c>
      <c r="X1238">
        <v>0</v>
      </c>
      <c r="Z1238">
        <v>0</v>
      </c>
      <c r="AA1238">
        <v>7</v>
      </c>
      <c r="AB1238">
        <v>140</v>
      </c>
      <c r="AC1238">
        <v>980</v>
      </c>
    </row>
    <row r="1239" spans="1:29" x14ac:dyDescent="0.25">
      <c r="H1239" t="s">
        <v>2759</v>
      </c>
    </row>
    <row r="1240" spans="1:29" x14ac:dyDescent="0.25">
      <c r="A1240">
        <v>617</v>
      </c>
      <c r="B1240">
        <v>12748</v>
      </c>
      <c r="C1240" t="s">
        <v>2760</v>
      </c>
      <c r="D1240" t="s">
        <v>228</v>
      </c>
      <c r="E1240" t="s">
        <v>89</v>
      </c>
      <c r="F1240" t="s">
        <v>2761</v>
      </c>
      <c r="G1240" t="str">
        <f>"00489166"</f>
        <v>00489166</v>
      </c>
      <c r="H1240" t="s">
        <v>580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26</v>
      </c>
      <c r="W1240">
        <v>182</v>
      </c>
      <c r="X1240">
        <v>0</v>
      </c>
      <c r="Z1240">
        <v>0</v>
      </c>
      <c r="AA1240">
        <v>0</v>
      </c>
      <c r="AB1240">
        <v>0</v>
      </c>
      <c r="AC1240" t="s">
        <v>2762</v>
      </c>
    </row>
    <row r="1241" spans="1:29" x14ac:dyDescent="0.25">
      <c r="H1241" t="s">
        <v>2763</v>
      </c>
    </row>
    <row r="1242" spans="1:29" x14ac:dyDescent="0.25">
      <c r="A1242">
        <v>618</v>
      </c>
      <c r="B1242">
        <v>13203</v>
      </c>
      <c r="C1242" t="s">
        <v>2764</v>
      </c>
      <c r="D1242" t="s">
        <v>65</v>
      </c>
      <c r="E1242" t="s">
        <v>135</v>
      </c>
      <c r="F1242" t="s">
        <v>2765</v>
      </c>
      <c r="G1242" t="str">
        <f>"00497222"</f>
        <v>00497222</v>
      </c>
      <c r="H1242" t="s">
        <v>718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10</v>
      </c>
      <c r="W1242">
        <v>70</v>
      </c>
      <c r="X1242">
        <v>0</v>
      </c>
      <c r="Z1242">
        <v>0</v>
      </c>
      <c r="AA1242">
        <v>0</v>
      </c>
      <c r="AB1242">
        <v>0</v>
      </c>
      <c r="AC1242" t="s">
        <v>2766</v>
      </c>
    </row>
    <row r="1243" spans="1:29" x14ac:dyDescent="0.25">
      <c r="H1243" t="s">
        <v>2767</v>
      </c>
    </row>
    <row r="1244" spans="1:29" x14ac:dyDescent="0.25">
      <c r="A1244">
        <v>619</v>
      </c>
      <c r="B1244">
        <v>10797</v>
      </c>
      <c r="C1244" t="s">
        <v>2768</v>
      </c>
      <c r="D1244" t="s">
        <v>2769</v>
      </c>
      <c r="E1244" t="s">
        <v>129</v>
      </c>
      <c r="F1244" t="s">
        <v>2770</v>
      </c>
      <c r="G1244" t="str">
        <f>"00029599"</f>
        <v>00029599</v>
      </c>
      <c r="H1244" t="s">
        <v>177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23</v>
      </c>
      <c r="W1244">
        <v>161</v>
      </c>
      <c r="X1244">
        <v>0</v>
      </c>
      <c r="Z1244">
        <v>0</v>
      </c>
      <c r="AA1244">
        <v>0</v>
      </c>
      <c r="AB1244">
        <v>0</v>
      </c>
      <c r="AC1244" t="s">
        <v>2771</v>
      </c>
    </row>
    <row r="1245" spans="1:29" x14ac:dyDescent="0.25">
      <c r="H1245" t="s">
        <v>2772</v>
      </c>
    </row>
    <row r="1246" spans="1:29" x14ac:dyDescent="0.25">
      <c r="A1246">
        <v>620</v>
      </c>
      <c r="B1246">
        <v>736</v>
      </c>
      <c r="C1246" t="s">
        <v>2773</v>
      </c>
      <c r="D1246" t="s">
        <v>44</v>
      </c>
      <c r="E1246" t="s">
        <v>584</v>
      </c>
      <c r="F1246" t="s">
        <v>2774</v>
      </c>
      <c r="G1246" t="str">
        <f>"201511020632"</f>
        <v>201511020632</v>
      </c>
      <c r="H1246" t="s">
        <v>2130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30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7</v>
      </c>
      <c r="W1246">
        <v>49</v>
      </c>
      <c r="X1246">
        <v>0</v>
      </c>
      <c r="Z1246">
        <v>0</v>
      </c>
      <c r="AA1246">
        <v>0</v>
      </c>
      <c r="AB1246">
        <v>0</v>
      </c>
      <c r="AC1246" t="s">
        <v>2775</v>
      </c>
    </row>
    <row r="1247" spans="1:29" x14ac:dyDescent="0.25">
      <c r="H1247" t="s">
        <v>2776</v>
      </c>
    </row>
    <row r="1248" spans="1:29" x14ac:dyDescent="0.25">
      <c r="A1248">
        <v>621</v>
      </c>
      <c r="B1248">
        <v>4583</v>
      </c>
      <c r="C1248" t="s">
        <v>2777</v>
      </c>
      <c r="D1248" t="s">
        <v>211</v>
      </c>
      <c r="E1248" t="s">
        <v>82</v>
      </c>
      <c r="F1248" t="s">
        <v>2778</v>
      </c>
      <c r="G1248" t="str">
        <f>"201510003278"</f>
        <v>201510003278</v>
      </c>
      <c r="H1248" t="s">
        <v>2234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10</v>
      </c>
      <c r="W1248">
        <v>70</v>
      </c>
      <c r="X1248">
        <v>0</v>
      </c>
      <c r="Z1248">
        <v>0</v>
      </c>
      <c r="AA1248">
        <v>0</v>
      </c>
      <c r="AB1248">
        <v>0</v>
      </c>
      <c r="AC1248" t="s">
        <v>2779</v>
      </c>
    </row>
    <row r="1249" spans="1:29" x14ac:dyDescent="0.25">
      <c r="H1249" t="s">
        <v>2780</v>
      </c>
    </row>
    <row r="1250" spans="1:29" x14ac:dyDescent="0.25">
      <c r="A1250">
        <v>622</v>
      </c>
      <c r="B1250">
        <v>5994</v>
      </c>
      <c r="C1250" t="s">
        <v>2781</v>
      </c>
      <c r="D1250" t="s">
        <v>2782</v>
      </c>
      <c r="E1250" t="s">
        <v>22</v>
      </c>
      <c r="F1250" t="s">
        <v>2783</v>
      </c>
      <c r="G1250" t="str">
        <f>"00184578"</f>
        <v>00184578</v>
      </c>
      <c r="H1250" t="s">
        <v>126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21</v>
      </c>
      <c r="W1250">
        <v>147</v>
      </c>
      <c r="X1250">
        <v>0</v>
      </c>
      <c r="Z1250">
        <v>0</v>
      </c>
      <c r="AA1250">
        <v>0</v>
      </c>
      <c r="AB1250">
        <v>0</v>
      </c>
      <c r="AC1250" t="s">
        <v>2779</v>
      </c>
    </row>
    <row r="1251" spans="1:29" x14ac:dyDescent="0.25">
      <c r="H1251" t="s">
        <v>2784</v>
      </c>
    </row>
    <row r="1252" spans="1:29" x14ac:dyDescent="0.25">
      <c r="A1252">
        <v>623</v>
      </c>
      <c r="B1252">
        <v>11861</v>
      </c>
      <c r="C1252" t="s">
        <v>2785</v>
      </c>
      <c r="D1252" t="s">
        <v>486</v>
      </c>
      <c r="E1252" t="s">
        <v>100</v>
      </c>
      <c r="F1252" t="s">
        <v>2786</v>
      </c>
      <c r="G1252" t="str">
        <f>"201303000148"</f>
        <v>201303000148</v>
      </c>
      <c r="H1252" t="s">
        <v>778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30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28</v>
      </c>
      <c r="W1252">
        <v>196</v>
      </c>
      <c r="X1252">
        <v>0</v>
      </c>
      <c r="Z1252">
        <v>0</v>
      </c>
      <c r="AA1252">
        <v>0</v>
      </c>
      <c r="AB1252">
        <v>0</v>
      </c>
      <c r="AC1252" t="s">
        <v>2787</v>
      </c>
    </row>
    <row r="1253" spans="1:29" x14ac:dyDescent="0.25">
      <c r="H1253" t="s">
        <v>2788</v>
      </c>
    </row>
    <row r="1254" spans="1:29" x14ac:dyDescent="0.25">
      <c r="A1254">
        <v>624</v>
      </c>
      <c r="B1254">
        <v>5700</v>
      </c>
      <c r="C1254" t="s">
        <v>2789</v>
      </c>
      <c r="D1254" t="s">
        <v>2790</v>
      </c>
      <c r="E1254" t="s">
        <v>34</v>
      </c>
      <c r="F1254" t="s">
        <v>2791</v>
      </c>
      <c r="G1254" t="str">
        <f>"201401002199"</f>
        <v>201401002199</v>
      </c>
      <c r="H1254" t="s">
        <v>2792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30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27</v>
      </c>
      <c r="W1254">
        <v>189</v>
      </c>
      <c r="X1254">
        <v>0</v>
      </c>
      <c r="Z1254">
        <v>0</v>
      </c>
      <c r="AA1254">
        <v>0</v>
      </c>
      <c r="AB1254">
        <v>0</v>
      </c>
      <c r="AC1254" t="s">
        <v>2793</v>
      </c>
    </row>
    <row r="1255" spans="1:29" x14ac:dyDescent="0.25">
      <c r="H1255" t="s">
        <v>2794</v>
      </c>
    </row>
    <row r="1256" spans="1:29" x14ac:dyDescent="0.25">
      <c r="A1256">
        <v>625</v>
      </c>
      <c r="B1256">
        <v>11047</v>
      </c>
      <c r="C1256" t="s">
        <v>2795</v>
      </c>
      <c r="D1256" t="s">
        <v>1005</v>
      </c>
      <c r="E1256" t="s">
        <v>2796</v>
      </c>
      <c r="F1256" t="s">
        <v>2797</v>
      </c>
      <c r="G1256" t="str">
        <f>"00345491"</f>
        <v>00345491</v>
      </c>
      <c r="H1256" t="s">
        <v>435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70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14</v>
      </c>
      <c r="W1256">
        <v>98</v>
      </c>
      <c r="X1256">
        <v>0</v>
      </c>
      <c r="Z1256">
        <v>0</v>
      </c>
      <c r="AA1256">
        <v>0</v>
      </c>
      <c r="AB1256">
        <v>0</v>
      </c>
      <c r="AC1256" t="s">
        <v>2798</v>
      </c>
    </row>
    <row r="1257" spans="1:29" x14ac:dyDescent="0.25">
      <c r="H1257" t="s">
        <v>2799</v>
      </c>
    </row>
    <row r="1258" spans="1:29" x14ac:dyDescent="0.25">
      <c r="A1258">
        <v>626</v>
      </c>
      <c r="B1258">
        <v>8866</v>
      </c>
      <c r="C1258" t="s">
        <v>2800</v>
      </c>
      <c r="D1258" t="s">
        <v>2801</v>
      </c>
      <c r="E1258" t="s">
        <v>2802</v>
      </c>
      <c r="F1258" t="s">
        <v>2803</v>
      </c>
      <c r="G1258" t="str">
        <f>"00073879"</f>
        <v>00073879</v>
      </c>
      <c r="H1258" t="s">
        <v>691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30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26</v>
      </c>
      <c r="W1258">
        <v>182</v>
      </c>
      <c r="X1258">
        <v>0</v>
      </c>
      <c r="Z1258">
        <v>0</v>
      </c>
      <c r="AA1258">
        <v>0</v>
      </c>
      <c r="AB1258">
        <v>0</v>
      </c>
      <c r="AC1258" t="s">
        <v>2798</v>
      </c>
    </row>
    <row r="1259" spans="1:29" x14ac:dyDescent="0.25">
      <c r="H1259" t="s">
        <v>2804</v>
      </c>
    </row>
    <row r="1260" spans="1:29" x14ac:dyDescent="0.25">
      <c r="A1260">
        <v>627</v>
      </c>
      <c r="B1260">
        <v>11987</v>
      </c>
      <c r="C1260" t="s">
        <v>2805</v>
      </c>
      <c r="D1260" t="s">
        <v>124</v>
      </c>
      <c r="E1260" t="s">
        <v>135</v>
      </c>
      <c r="F1260" t="s">
        <v>2806</v>
      </c>
      <c r="G1260" t="str">
        <f>"201511024468"</f>
        <v>201511024468</v>
      </c>
      <c r="H1260" t="s">
        <v>257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30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25</v>
      </c>
      <c r="W1260">
        <v>175</v>
      </c>
      <c r="X1260">
        <v>0</v>
      </c>
      <c r="Z1260">
        <v>0</v>
      </c>
      <c r="AA1260">
        <v>0</v>
      </c>
      <c r="AB1260">
        <v>0</v>
      </c>
      <c r="AC1260" t="s">
        <v>2807</v>
      </c>
    </row>
    <row r="1261" spans="1:29" x14ac:dyDescent="0.25">
      <c r="H1261" t="s">
        <v>2808</v>
      </c>
    </row>
    <row r="1262" spans="1:29" x14ac:dyDescent="0.25">
      <c r="A1262">
        <v>628</v>
      </c>
      <c r="B1262">
        <v>5224</v>
      </c>
      <c r="C1262" t="s">
        <v>2809</v>
      </c>
      <c r="D1262" t="s">
        <v>65</v>
      </c>
      <c r="E1262" t="s">
        <v>271</v>
      </c>
      <c r="F1262" t="s">
        <v>2810</v>
      </c>
      <c r="G1262" t="str">
        <f>"201511005570"</f>
        <v>201511005570</v>
      </c>
      <c r="H1262" t="s">
        <v>257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12</v>
      </c>
      <c r="W1262">
        <v>84</v>
      </c>
      <c r="X1262">
        <v>0</v>
      </c>
      <c r="Z1262">
        <v>0</v>
      </c>
      <c r="AA1262">
        <v>6</v>
      </c>
      <c r="AB1262">
        <v>120</v>
      </c>
      <c r="AC1262" t="s">
        <v>2811</v>
      </c>
    </row>
    <row r="1263" spans="1:29" x14ac:dyDescent="0.25">
      <c r="H1263" t="s">
        <v>2812</v>
      </c>
    </row>
    <row r="1264" spans="1:29" x14ac:dyDescent="0.25">
      <c r="A1264">
        <v>629</v>
      </c>
      <c r="B1264">
        <v>9199</v>
      </c>
      <c r="C1264" t="s">
        <v>47</v>
      </c>
      <c r="D1264" t="s">
        <v>124</v>
      </c>
      <c r="E1264" t="s">
        <v>1389</v>
      </c>
      <c r="F1264" t="s">
        <v>2813</v>
      </c>
      <c r="G1264" t="str">
        <f>"00025115"</f>
        <v>00025115</v>
      </c>
      <c r="H1264" t="s">
        <v>865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33</v>
      </c>
      <c r="W1264">
        <v>231</v>
      </c>
      <c r="X1264">
        <v>0</v>
      </c>
      <c r="Z1264">
        <v>0</v>
      </c>
      <c r="AA1264">
        <v>0</v>
      </c>
      <c r="AB1264">
        <v>0</v>
      </c>
      <c r="AC1264" t="s">
        <v>2814</v>
      </c>
    </row>
    <row r="1265" spans="1:29" x14ac:dyDescent="0.25">
      <c r="H1265" t="s">
        <v>2815</v>
      </c>
    </row>
    <row r="1266" spans="1:29" x14ac:dyDescent="0.25">
      <c r="A1266">
        <v>630</v>
      </c>
      <c r="B1266">
        <v>4669</v>
      </c>
      <c r="C1266" t="s">
        <v>2816</v>
      </c>
      <c r="D1266" t="s">
        <v>379</v>
      </c>
      <c r="E1266" t="s">
        <v>49</v>
      </c>
      <c r="F1266" t="s">
        <v>2817</v>
      </c>
      <c r="G1266" t="str">
        <f>"00497700"</f>
        <v>00497700</v>
      </c>
      <c r="H1266" t="s">
        <v>305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5</v>
      </c>
      <c r="W1266">
        <v>35</v>
      </c>
      <c r="X1266">
        <v>0</v>
      </c>
      <c r="Z1266">
        <v>0</v>
      </c>
      <c r="AA1266">
        <v>6</v>
      </c>
      <c r="AB1266">
        <v>120</v>
      </c>
      <c r="AC1266" t="s">
        <v>2818</v>
      </c>
    </row>
    <row r="1267" spans="1:29" x14ac:dyDescent="0.25">
      <c r="H1267" t="s">
        <v>2819</v>
      </c>
    </row>
    <row r="1268" spans="1:29" x14ac:dyDescent="0.25">
      <c r="A1268">
        <v>631</v>
      </c>
      <c r="B1268">
        <v>2392</v>
      </c>
      <c r="C1268" t="s">
        <v>2820</v>
      </c>
      <c r="D1268" t="s">
        <v>44</v>
      </c>
      <c r="E1268" t="s">
        <v>2821</v>
      </c>
      <c r="F1268" t="s">
        <v>2822</v>
      </c>
      <c r="G1268" t="str">
        <f>"201511030055"</f>
        <v>201511030055</v>
      </c>
      <c r="H1268">
        <v>858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30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12</v>
      </c>
      <c r="W1268">
        <v>84</v>
      </c>
      <c r="X1268">
        <v>0</v>
      </c>
      <c r="Z1268">
        <v>0</v>
      </c>
      <c r="AA1268">
        <v>0</v>
      </c>
      <c r="AB1268">
        <v>0</v>
      </c>
      <c r="AC1268">
        <v>972</v>
      </c>
    </row>
    <row r="1269" spans="1:29" x14ac:dyDescent="0.25">
      <c r="H1269" t="s">
        <v>2823</v>
      </c>
    </row>
    <row r="1270" spans="1:29" x14ac:dyDescent="0.25">
      <c r="A1270">
        <v>632</v>
      </c>
      <c r="B1270">
        <v>3025</v>
      </c>
      <c r="C1270" t="s">
        <v>2824</v>
      </c>
      <c r="D1270" t="s">
        <v>928</v>
      </c>
      <c r="E1270" t="s">
        <v>1001</v>
      </c>
      <c r="F1270" t="s">
        <v>2825</v>
      </c>
      <c r="G1270" t="str">
        <f>"00492096"</f>
        <v>00492096</v>
      </c>
      <c r="H1270" t="s">
        <v>371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23</v>
      </c>
      <c r="W1270">
        <v>161</v>
      </c>
      <c r="X1270">
        <v>0</v>
      </c>
      <c r="Z1270">
        <v>0</v>
      </c>
      <c r="AA1270">
        <v>0</v>
      </c>
      <c r="AB1270">
        <v>0</v>
      </c>
      <c r="AC1270" t="s">
        <v>2826</v>
      </c>
    </row>
    <row r="1271" spans="1:29" x14ac:dyDescent="0.25">
      <c r="H1271" t="s">
        <v>2827</v>
      </c>
    </row>
    <row r="1272" spans="1:29" x14ac:dyDescent="0.25">
      <c r="A1272">
        <v>633</v>
      </c>
      <c r="B1272">
        <v>5274</v>
      </c>
      <c r="C1272" t="s">
        <v>792</v>
      </c>
      <c r="D1272" t="s">
        <v>358</v>
      </c>
      <c r="E1272" t="s">
        <v>34</v>
      </c>
      <c r="F1272" t="s">
        <v>2828</v>
      </c>
      <c r="G1272" t="str">
        <f>"201511005281"</f>
        <v>201511005281</v>
      </c>
      <c r="H1272" t="s">
        <v>1187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30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13</v>
      </c>
      <c r="W1272">
        <v>91</v>
      </c>
      <c r="X1272">
        <v>0</v>
      </c>
      <c r="Z1272">
        <v>0</v>
      </c>
      <c r="AA1272">
        <v>6</v>
      </c>
      <c r="AB1272">
        <v>120</v>
      </c>
      <c r="AC1272" t="s">
        <v>2829</v>
      </c>
    </row>
    <row r="1273" spans="1:29" x14ac:dyDescent="0.25">
      <c r="H1273" t="s">
        <v>2830</v>
      </c>
    </row>
    <row r="1274" spans="1:29" x14ac:dyDescent="0.25">
      <c r="A1274">
        <v>634</v>
      </c>
      <c r="B1274">
        <v>823</v>
      </c>
      <c r="C1274" t="s">
        <v>2831</v>
      </c>
      <c r="D1274" t="s">
        <v>49</v>
      </c>
      <c r="E1274" t="s">
        <v>221</v>
      </c>
      <c r="F1274" t="s">
        <v>2832</v>
      </c>
      <c r="G1274" t="str">
        <f>"201511008932"</f>
        <v>201511008932</v>
      </c>
      <c r="H1274" t="s">
        <v>848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30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28</v>
      </c>
      <c r="W1274">
        <v>196</v>
      </c>
      <c r="X1274">
        <v>0</v>
      </c>
      <c r="Z1274">
        <v>0</v>
      </c>
      <c r="AA1274">
        <v>0</v>
      </c>
      <c r="AB1274">
        <v>0</v>
      </c>
      <c r="AC1274" t="s">
        <v>2833</v>
      </c>
    </row>
    <row r="1275" spans="1:29" x14ac:dyDescent="0.25">
      <c r="H1275" t="s">
        <v>2834</v>
      </c>
    </row>
    <row r="1276" spans="1:29" x14ac:dyDescent="0.25">
      <c r="A1276">
        <v>635</v>
      </c>
      <c r="B1276">
        <v>4997</v>
      </c>
      <c r="C1276" t="s">
        <v>2835</v>
      </c>
      <c r="D1276" t="s">
        <v>228</v>
      </c>
      <c r="E1276" t="s">
        <v>82</v>
      </c>
      <c r="F1276" t="s">
        <v>2836</v>
      </c>
      <c r="G1276" t="str">
        <f>"201510000093"</f>
        <v>201510000093</v>
      </c>
      <c r="H1276" t="s">
        <v>177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70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9</v>
      </c>
      <c r="W1276">
        <v>63</v>
      </c>
      <c r="X1276">
        <v>0</v>
      </c>
      <c r="Z1276">
        <v>0</v>
      </c>
      <c r="AA1276">
        <v>1</v>
      </c>
      <c r="AB1276">
        <v>20</v>
      </c>
      <c r="AC1276" t="s">
        <v>2837</v>
      </c>
    </row>
    <row r="1277" spans="1:29" x14ac:dyDescent="0.25">
      <c r="H1277" t="s">
        <v>2838</v>
      </c>
    </row>
    <row r="1278" spans="1:29" x14ac:dyDescent="0.25">
      <c r="A1278">
        <v>636</v>
      </c>
      <c r="B1278">
        <v>7950</v>
      </c>
      <c r="C1278" t="s">
        <v>2839</v>
      </c>
      <c r="D1278" t="s">
        <v>71</v>
      </c>
      <c r="E1278" t="s">
        <v>27</v>
      </c>
      <c r="F1278" t="s">
        <v>2840</v>
      </c>
      <c r="G1278" t="str">
        <f>"201511026702"</f>
        <v>201511026702</v>
      </c>
      <c r="H1278" t="s">
        <v>140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25</v>
      </c>
      <c r="W1278">
        <v>175</v>
      </c>
      <c r="X1278">
        <v>0</v>
      </c>
      <c r="Z1278">
        <v>0</v>
      </c>
      <c r="AA1278">
        <v>0</v>
      </c>
      <c r="AB1278">
        <v>0</v>
      </c>
      <c r="AC1278" t="s">
        <v>2837</v>
      </c>
    </row>
    <row r="1279" spans="1:29" x14ac:dyDescent="0.25">
      <c r="H1279" t="s">
        <v>2841</v>
      </c>
    </row>
    <row r="1280" spans="1:29" x14ac:dyDescent="0.25">
      <c r="A1280">
        <v>637</v>
      </c>
      <c r="B1280">
        <v>4106</v>
      </c>
      <c r="C1280" t="s">
        <v>2842</v>
      </c>
      <c r="D1280" t="s">
        <v>1523</v>
      </c>
      <c r="E1280" t="s">
        <v>1328</v>
      </c>
      <c r="F1280" t="s">
        <v>2843</v>
      </c>
      <c r="G1280" t="str">
        <f>"201512002380"</f>
        <v>201512002380</v>
      </c>
      <c r="H1280" t="s">
        <v>1128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24</v>
      </c>
      <c r="W1280">
        <v>168</v>
      </c>
      <c r="X1280">
        <v>0</v>
      </c>
      <c r="Z1280">
        <v>0</v>
      </c>
      <c r="AA1280">
        <v>0</v>
      </c>
      <c r="AB1280">
        <v>0</v>
      </c>
      <c r="AC1280" t="s">
        <v>2844</v>
      </c>
    </row>
    <row r="1281" spans="1:29" x14ac:dyDescent="0.25">
      <c r="H1281" t="s">
        <v>2845</v>
      </c>
    </row>
    <row r="1282" spans="1:29" x14ac:dyDescent="0.25">
      <c r="A1282">
        <v>638</v>
      </c>
      <c r="B1282">
        <v>1009</v>
      </c>
      <c r="C1282" t="s">
        <v>2846</v>
      </c>
      <c r="D1282" t="s">
        <v>2718</v>
      </c>
      <c r="E1282" t="s">
        <v>149</v>
      </c>
      <c r="F1282" t="s">
        <v>2847</v>
      </c>
      <c r="G1282" t="str">
        <f>"201511025296"</f>
        <v>201511025296</v>
      </c>
      <c r="H1282" t="s">
        <v>535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70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8</v>
      </c>
      <c r="W1282">
        <v>56</v>
      </c>
      <c r="X1282">
        <v>0</v>
      </c>
      <c r="Z1282">
        <v>0</v>
      </c>
      <c r="AA1282">
        <v>0</v>
      </c>
      <c r="AB1282">
        <v>0</v>
      </c>
      <c r="AC1282" t="s">
        <v>2848</v>
      </c>
    </row>
    <row r="1283" spans="1:29" x14ac:dyDescent="0.25">
      <c r="H1283" t="s">
        <v>2849</v>
      </c>
    </row>
    <row r="1284" spans="1:29" x14ac:dyDescent="0.25">
      <c r="A1284">
        <v>639</v>
      </c>
      <c r="B1284">
        <v>756</v>
      </c>
      <c r="C1284" t="s">
        <v>2850</v>
      </c>
      <c r="D1284" t="s">
        <v>88</v>
      </c>
      <c r="E1284" t="s">
        <v>100</v>
      </c>
      <c r="F1284" t="s">
        <v>2851</v>
      </c>
      <c r="G1284" t="str">
        <f>"201306000099"</f>
        <v>201306000099</v>
      </c>
      <c r="H1284" t="s">
        <v>282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30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28</v>
      </c>
      <c r="W1284">
        <v>196</v>
      </c>
      <c r="X1284">
        <v>0</v>
      </c>
      <c r="Z1284">
        <v>0</v>
      </c>
      <c r="AA1284">
        <v>0</v>
      </c>
      <c r="AB1284">
        <v>0</v>
      </c>
      <c r="AC1284" t="s">
        <v>2852</v>
      </c>
    </row>
    <row r="1285" spans="1:29" x14ac:dyDescent="0.25">
      <c r="H1285" t="s">
        <v>2853</v>
      </c>
    </row>
    <row r="1286" spans="1:29" x14ac:dyDescent="0.25">
      <c r="A1286">
        <v>640</v>
      </c>
      <c r="B1286">
        <v>12747</v>
      </c>
      <c r="C1286" t="s">
        <v>2854</v>
      </c>
      <c r="D1286" t="s">
        <v>830</v>
      </c>
      <c r="E1286" t="s">
        <v>88</v>
      </c>
      <c r="F1286" t="s">
        <v>2855</v>
      </c>
      <c r="G1286" t="str">
        <f>"201604005588"</f>
        <v>201604005588</v>
      </c>
      <c r="H1286" t="s">
        <v>2856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42</v>
      </c>
      <c r="W1286">
        <v>294</v>
      </c>
      <c r="X1286">
        <v>0</v>
      </c>
      <c r="Z1286">
        <v>0</v>
      </c>
      <c r="AA1286">
        <v>0</v>
      </c>
      <c r="AB1286">
        <v>0</v>
      </c>
      <c r="AC1286" t="s">
        <v>2857</v>
      </c>
    </row>
    <row r="1287" spans="1:29" x14ac:dyDescent="0.25">
      <c r="H1287" t="s">
        <v>2858</v>
      </c>
    </row>
    <row r="1288" spans="1:29" x14ac:dyDescent="0.25">
      <c r="A1288">
        <v>641</v>
      </c>
      <c r="B1288">
        <v>11801</v>
      </c>
      <c r="C1288" t="s">
        <v>2859</v>
      </c>
      <c r="D1288" t="s">
        <v>732</v>
      </c>
      <c r="E1288" t="s">
        <v>2860</v>
      </c>
      <c r="F1288" t="s">
        <v>2861</v>
      </c>
      <c r="G1288" t="str">
        <f>"00482699"</f>
        <v>00482699</v>
      </c>
      <c r="H1288" t="s">
        <v>191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30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23</v>
      </c>
      <c r="W1288">
        <v>161</v>
      </c>
      <c r="X1288">
        <v>0</v>
      </c>
      <c r="Z1288">
        <v>0</v>
      </c>
      <c r="AA1288">
        <v>0</v>
      </c>
      <c r="AB1288">
        <v>0</v>
      </c>
      <c r="AC1288" t="s">
        <v>2862</v>
      </c>
    </row>
    <row r="1289" spans="1:29" x14ac:dyDescent="0.25">
      <c r="H1289" t="s">
        <v>2721</v>
      </c>
    </row>
    <row r="1290" spans="1:29" x14ac:dyDescent="0.25">
      <c r="A1290">
        <v>642</v>
      </c>
      <c r="B1290">
        <v>7919</v>
      </c>
      <c r="C1290" t="s">
        <v>2863</v>
      </c>
      <c r="D1290" t="s">
        <v>2864</v>
      </c>
      <c r="E1290" t="s">
        <v>149</v>
      </c>
      <c r="F1290" t="s">
        <v>2865</v>
      </c>
      <c r="G1290" t="str">
        <f>"201511015100"</f>
        <v>201511015100</v>
      </c>
      <c r="H1290" t="s">
        <v>589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30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24</v>
      </c>
      <c r="W1290">
        <v>168</v>
      </c>
      <c r="X1290">
        <v>0</v>
      </c>
      <c r="Z1290">
        <v>0</v>
      </c>
      <c r="AA1290">
        <v>0</v>
      </c>
      <c r="AB1290">
        <v>0</v>
      </c>
      <c r="AC1290" t="s">
        <v>2866</v>
      </c>
    </row>
    <row r="1291" spans="1:29" x14ac:dyDescent="0.25">
      <c r="H1291" t="s">
        <v>2867</v>
      </c>
    </row>
    <row r="1292" spans="1:29" x14ac:dyDescent="0.25">
      <c r="A1292">
        <v>643</v>
      </c>
      <c r="B1292">
        <v>8974</v>
      </c>
      <c r="C1292" t="s">
        <v>2868</v>
      </c>
      <c r="D1292" t="s">
        <v>379</v>
      </c>
      <c r="E1292" t="s">
        <v>94</v>
      </c>
      <c r="F1292" t="s">
        <v>2869</v>
      </c>
      <c r="G1292" t="str">
        <f>"00056558"</f>
        <v>00056558</v>
      </c>
      <c r="H1292" t="s">
        <v>294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30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21</v>
      </c>
      <c r="W1292">
        <v>147</v>
      </c>
      <c r="X1292">
        <v>0</v>
      </c>
      <c r="Z1292">
        <v>0</v>
      </c>
      <c r="AA1292">
        <v>0</v>
      </c>
      <c r="AB1292">
        <v>0</v>
      </c>
      <c r="AC1292" t="s">
        <v>2870</v>
      </c>
    </row>
    <row r="1293" spans="1:29" x14ac:dyDescent="0.25">
      <c r="H1293" t="s">
        <v>2871</v>
      </c>
    </row>
    <row r="1294" spans="1:29" x14ac:dyDescent="0.25">
      <c r="A1294">
        <v>644</v>
      </c>
      <c r="B1294">
        <v>8919</v>
      </c>
      <c r="C1294" t="s">
        <v>2872</v>
      </c>
      <c r="D1294" t="s">
        <v>2873</v>
      </c>
      <c r="E1294" t="s">
        <v>82</v>
      </c>
      <c r="F1294" t="s">
        <v>2874</v>
      </c>
      <c r="G1294" t="str">
        <f>"00079701"</f>
        <v>00079701</v>
      </c>
      <c r="H1294" t="s">
        <v>40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70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13</v>
      </c>
      <c r="W1294">
        <v>91</v>
      </c>
      <c r="X1294">
        <v>0</v>
      </c>
      <c r="Z1294">
        <v>0</v>
      </c>
      <c r="AA1294">
        <v>0</v>
      </c>
      <c r="AB1294">
        <v>0</v>
      </c>
      <c r="AC1294" t="s">
        <v>2875</v>
      </c>
    </row>
    <row r="1295" spans="1:29" x14ac:dyDescent="0.25">
      <c r="H1295" t="s">
        <v>2876</v>
      </c>
    </row>
    <row r="1296" spans="1:29" x14ac:dyDescent="0.25">
      <c r="A1296">
        <v>645</v>
      </c>
      <c r="B1296">
        <v>12045</v>
      </c>
      <c r="C1296" t="s">
        <v>2877</v>
      </c>
      <c r="D1296" t="s">
        <v>379</v>
      </c>
      <c r="E1296" t="s">
        <v>27</v>
      </c>
      <c r="F1296" t="s">
        <v>2878</v>
      </c>
      <c r="G1296" t="str">
        <f>"00479256"</f>
        <v>00479256</v>
      </c>
      <c r="H1296" t="s">
        <v>1847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17</v>
      </c>
      <c r="W1296">
        <v>119</v>
      </c>
      <c r="X1296">
        <v>0</v>
      </c>
      <c r="Z1296">
        <v>0</v>
      </c>
      <c r="AA1296">
        <v>0</v>
      </c>
      <c r="AB1296">
        <v>0</v>
      </c>
      <c r="AC1296" t="s">
        <v>2879</v>
      </c>
    </row>
    <row r="1297" spans="1:29" x14ac:dyDescent="0.25">
      <c r="H1297" t="s">
        <v>2880</v>
      </c>
    </row>
    <row r="1298" spans="1:29" x14ac:dyDescent="0.25">
      <c r="A1298">
        <v>646</v>
      </c>
      <c r="B1298">
        <v>15623</v>
      </c>
      <c r="C1298" t="s">
        <v>2881</v>
      </c>
      <c r="D1298" t="s">
        <v>175</v>
      </c>
      <c r="E1298" t="s">
        <v>2882</v>
      </c>
      <c r="F1298" t="s">
        <v>2883</v>
      </c>
      <c r="G1298" t="str">
        <f>"201511028049"</f>
        <v>201511028049</v>
      </c>
      <c r="H1298" t="s">
        <v>1965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50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23</v>
      </c>
      <c r="W1298">
        <v>161</v>
      </c>
      <c r="X1298">
        <v>0</v>
      </c>
      <c r="Z1298">
        <v>0</v>
      </c>
      <c r="AA1298">
        <v>0</v>
      </c>
      <c r="AB1298">
        <v>0</v>
      </c>
      <c r="AC1298" t="s">
        <v>2884</v>
      </c>
    </row>
    <row r="1299" spans="1:29" x14ac:dyDescent="0.25">
      <c r="H1299" t="s">
        <v>2885</v>
      </c>
    </row>
    <row r="1300" spans="1:29" x14ac:dyDescent="0.25">
      <c r="A1300">
        <v>647</v>
      </c>
      <c r="B1300">
        <v>8770</v>
      </c>
      <c r="C1300" t="s">
        <v>2886</v>
      </c>
      <c r="D1300" t="s">
        <v>2887</v>
      </c>
      <c r="E1300" t="s">
        <v>89</v>
      </c>
      <c r="F1300" t="s">
        <v>2888</v>
      </c>
      <c r="G1300" t="str">
        <f>"00019034"</f>
        <v>00019034</v>
      </c>
      <c r="H1300" t="s">
        <v>360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30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11</v>
      </c>
      <c r="W1300">
        <v>77</v>
      </c>
      <c r="X1300">
        <v>0</v>
      </c>
      <c r="Z1300">
        <v>0</v>
      </c>
      <c r="AA1300">
        <v>0</v>
      </c>
      <c r="AB1300">
        <v>0</v>
      </c>
      <c r="AC1300" t="s">
        <v>2889</v>
      </c>
    </row>
    <row r="1301" spans="1:29" x14ac:dyDescent="0.25">
      <c r="H1301" t="s">
        <v>2890</v>
      </c>
    </row>
    <row r="1302" spans="1:29" x14ac:dyDescent="0.25">
      <c r="A1302">
        <v>648</v>
      </c>
      <c r="B1302">
        <v>3927</v>
      </c>
      <c r="C1302" t="s">
        <v>2399</v>
      </c>
      <c r="D1302" t="s">
        <v>124</v>
      </c>
      <c r="E1302" t="s">
        <v>365</v>
      </c>
      <c r="F1302" t="s">
        <v>2891</v>
      </c>
      <c r="G1302" t="str">
        <f>"201511030489"</f>
        <v>201511030489</v>
      </c>
      <c r="H1302" t="s">
        <v>2892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19</v>
      </c>
      <c r="W1302">
        <v>133</v>
      </c>
      <c r="X1302">
        <v>0</v>
      </c>
      <c r="Z1302">
        <v>0</v>
      </c>
      <c r="AA1302">
        <v>6</v>
      </c>
      <c r="AB1302">
        <v>120</v>
      </c>
      <c r="AC1302" t="s">
        <v>2893</v>
      </c>
    </row>
    <row r="1303" spans="1:29" x14ac:dyDescent="0.25">
      <c r="H1303" t="s">
        <v>2894</v>
      </c>
    </row>
    <row r="1304" spans="1:29" x14ac:dyDescent="0.25">
      <c r="A1304">
        <v>649</v>
      </c>
      <c r="B1304">
        <v>15503</v>
      </c>
      <c r="C1304" t="s">
        <v>2895</v>
      </c>
      <c r="D1304" t="s">
        <v>27</v>
      </c>
      <c r="E1304" t="s">
        <v>100</v>
      </c>
      <c r="F1304" t="s">
        <v>2896</v>
      </c>
      <c r="G1304" t="str">
        <f>"00501077"</f>
        <v>00501077</v>
      </c>
      <c r="H1304" t="s">
        <v>704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70</v>
      </c>
      <c r="O1304">
        <v>0</v>
      </c>
      <c r="P1304">
        <v>50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8</v>
      </c>
      <c r="W1304">
        <v>56</v>
      </c>
      <c r="X1304">
        <v>0</v>
      </c>
      <c r="Z1304">
        <v>0</v>
      </c>
      <c r="AA1304">
        <v>0</v>
      </c>
      <c r="AB1304">
        <v>0</v>
      </c>
      <c r="AC1304" t="s">
        <v>2897</v>
      </c>
    </row>
    <row r="1305" spans="1:29" x14ac:dyDescent="0.25">
      <c r="H1305" t="s">
        <v>2898</v>
      </c>
    </row>
    <row r="1306" spans="1:29" x14ac:dyDescent="0.25">
      <c r="A1306">
        <v>650</v>
      </c>
      <c r="B1306">
        <v>15423</v>
      </c>
      <c r="C1306" t="s">
        <v>2899</v>
      </c>
      <c r="D1306" t="s">
        <v>2900</v>
      </c>
      <c r="E1306" t="s">
        <v>88</v>
      </c>
      <c r="F1306" t="s">
        <v>2901</v>
      </c>
      <c r="G1306" t="str">
        <f>"00073993"</f>
        <v>00073993</v>
      </c>
      <c r="H1306" t="s">
        <v>2902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32</v>
      </c>
      <c r="W1306">
        <v>224</v>
      </c>
      <c r="X1306">
        <v>0</v>
      </c>
      <c r="Z1306">
        <v>0</v>
      </c>
      <c r="AA1306">
        <v>0</v>
      </c>
      <c r="AB1306">
        <v>0</v>
      </c>
      <c r="AC1306" t="s">
        <v>2903</v>
      </c>
    </row>
    <row r="1307" spans="1:29" x14ac:dyDescent="0.25">
      <c r="H1307" t="s">
        <v>2904</v>
      </c>
    </row>
    <row r="1308" spans="1:29" x14ac:dyDescent="0.25">
      <c r="A1308">
        <v>651</v>
      </c>
      <c r="B1308">
        <v>15432</v>
      </c>
      <c r="C1308" t="s">
        <v>2905</v>
      </c>
      <c r="D1308" t="s">
        <v>1214</v>
      </c>
      <c r="E1308" t="s">
        <v>375</v>
      </c>
      <c r="F1308" t="s">
        <v>2906</v>
      </c>
      <c r="G1308" t="str">
        <f>"201401000402"</f>
        <v>201401000402</v>
      </c>
      <c r="H1308" t="s">
        <v>2494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15</v>
      </c>
      <c r="W1308">
        <v>105</v>
      </c>
      <c r="X1308">
        <v>0</v>
      </c>
      <c r="Z1308">
        <v>0</v>
      </c>
      <c r="AA1308">
        <v>0</v>
      </c>
      <c r="AB1308">
        <v>0</v>
      </c>
      <c r="AC1308" t="s">
        <v>2907</v>
      </c>
    </row>
    <row r="1309" spans="1:29" x14ac:dyDescent="0.25">
      <c r="H1309" t="s">
        <v>2908</v>
      </c>
    </row>
    <row r="1310" spans="1:29" x14ac:dyDescent="0.25">
      <c r="A1310">
        <v>652</v>
      </c>
      <c r="B1310">
        <v>13836</v>
      </c>
      <c r="C1310" t="s">
        <v>2909</v>
      </c>
      <c r="D1310" t="s">
        <v>106</v>
      </c>
      <c r="E1310" t="s">
        <v>365</v>
      </c>
      <c r="F1310" t="s">
        <v>2910</v>
      </c>
      <c r="G1310" t="str">
        <f>"00486469"</f>
        <v>00486469</v>
      </c>
      <c r="H1310" t="s">
        <v>718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30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3</v>
      </c>
      <c r="W1310">
        <v>21</v>
      </c>
      <c r="X1310">
        <v>0</v>
      </c>
      <c r="Z1310">
        <v>0</v>
      </c>
      <c r="AA1310">
        <v>0</v>
      </c>
      <c r="AB1310">
        <v>0</v>
      </c>
      <c r="AC1310" t="s">
        <v>2911</v>
      </c>
    </row>
    <row r="1311" spans="1:29" x14ac:dyDescent="0.25">
      <c r="H1311" t="s">
        <v>2912</v>
      </c>
    </row>
    <row r="1312" spans="1:29" x14ac:dyDescent="0.25">
      <c r="A1312">
        <v>653</v>
      </c>
      <c r="B1312">
        <v>1861</v>
      </c>
      <c r="C1312" t="s">
        <v>2913</v>
      </c>
      <c r="D1312" t="s">
        <v>34</v>
      </c>
      <c r="E1312" t="s">
        <v>250</v>
      </c>
      <c r="F1312" t="s">
        <v>2914</v>
      </c>
      <c r="G1312" t="str">
        <f>"00501065"</f>
        <v>00501065</v>
      </c>
      <c r="H1312" t="s">
        <v>580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23</v>
      </c>
      <c r="W1312">
        <v>161</v>
      </c>
      <c r="X1312">
        <v>0</v>
      </c>
      <c r="Z1312">
        <v>0</v>
      </c>
      <c r="AA1312">
        <v>0</v>
      </c>
      <c r="AB1312">
        <v>0</v>
      </c>
      <c r="AC1312" t="s">
        <v>2911</v>
      </c>
    </row>
    <row r="1313" spans="1:29" x14ac:dyDescent="0.25">
      <c r="H1313" t="s">
        <v>2915</v>
      </c>
    </row>
    <row r="1314" spans="1:29" x14ac:dyDescent="0.25">
      <c r="A1314">
        <v>654</v>
      </c>
      <c r="B1314">
        <v>14612</v>
      </c>
      <c r="C1314" t="s">
        <v>2916</v>
      </c>
      <c r="D1314" t="s">
        <v>82</v>
      </c>
      <c r="E1314" t="s">
        <v>149</v>
      </c>
      <c r="F1314" t="s">
        <v>2917</v>
      </c>
      <c r="G1314" t="str">
        <f>"201511030088"</f>
        <v>201511030088</v>
      </c>
      <c r="H1314">
        <v>825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19</v>
      </c>
      <c r="W1314">
        <v>133</v>
      </c>
      <c r="X1314">
        <v>0</v>
      </c>
      <c r="Z1314">
        <v>0</v>
      </c>
      <c r="AA1314">
        <v>0</v>
      </c>
      <c r="AB1314">
        <v>0</v>
      </c>
      <c r="AC1314">
        <v>958</v>
      </c>
    </row>
    <row r="1315" spans="1:29" x14ac:dyDescent="0.25">
      <c r="H1315" t="s">
        <v>2918</v>
      </c>
    </row>
    <row r="1316" spans="1:29" x14ac:dyDescent="0.25">
      <c r="A1316">
        <v>655</v>
      </c>
      <c r="B1316">
        <v>3814</v>
      </c>
      <c r="C1316" t="s">
        <v>2919</v>
      </c>
      <c r="D1316" t="s">
        <v>89</v>
      </c>
      <c r="E1316" t="s">
        <v>100</v>
      </c>
      <c r="F1316" t="s">
        <v>2920</v>
      </c>
      <c r="G1316" t="str">
        <f>"00035884"</f>
        <v>00035884</v>
      </c>
      <c r="H1316" t="s">
        <v>17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10</v>
      </c>
      <c r="W1316">
        <v>70</v>
      </c>
      <c r="X1316">
        <v>0</v>
      </c>
      <c r="Z1316">
        <v>0</v>
      </c>
      <c r="AA1316">
        <v>4</v>
      </c>
      <c r="AB1316">
        <v>80</v>
      </c>
      <c r="AC1316" t="s">
        <v>2921</v>
      </c>
    </row>
    <row r="1317" spans="1:29" x14ac:dyDescent="0.25">
      <c r="H1317" t="s">
        <v>2922</v>
      </c>
    </row>
    <row r="1318" spans="1:29" x14ac:dyDescent="0.25">
      <c r="A1318">
        <v>656</v>
      </c>
      <c r="B1318">
        <v>4135</v>
      </c>
      <c r="C1318" t="s">
        <v>2923</v>
      </c>
      <c r="D1318" t="s">
        <v>44</v>
      </c>
      <c r="E1318" t="s">
        <v>82</v>
      </c>
      <c r="F1318" t="s">
        <v>2924</v>
      </c>
      <c r="G1318" t="str">
        <f>"00224653"</f>
        <v>00224653</v>
      </c>
      <c r="H1318">
        <v>759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28</v>
      </c>
      <c r="W1318">
        <v>196</v>
      </c>
      <c r="X1318">
        <v>0</v>
      </c>
      <c r="Z1318">
        <v>0</v>
      </c>
      <c r="AA1318">
        <v>0</v>
      </c>
      <c r="AB1318">
        <v>0</v>
      </c>
      <c r="AC1318">
        <v>955</v>
      </c>
    </row>
    <row r="1319" spans="1:29" x14ac:dyDescent="0.25">
      <c r="H1319" t="s">
        <v>2925</v>
      </c>
    </row>
    <row r="1320" spans="1:29" x14ac:dyDescent="0.25">
      <c r="A1320">
        <v>657</v>
      </c>
      <c r="B1320">
        <v>6527</v>
      </c>
      <c r="C1320" t="s">
        <v>2926</v>
      </c>
      <c r="D1320" t="s">
        <v>486</v>
      </c>
      <c r="E1320" t="s">
        <v>94</v>
      </c>
      <c r="F1320" t="s">
        <v>2927</v>
      </c>
      <c r="G1320" t="str">
        <f>"201511006016"</f>
        <v>201511006016</v>
      </c>
      <c r="H1320" t="s">
        <v>595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50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18</v>
      </c>
      <c r="W1320">
        <v>126</v>
      </c>
      <c r="X1320">
        <v>0</v>
      </c>
      <c r="Z1320">
        <v>0</v>
      </c>
      <c r="AA1320">
        <v>0</v>
      </c>
      <c r="AB1320">
        <v>0</v>
      </c>
      <c r="AC1320" t="s">
        <v>2928</v>
      </c>
    </row>
    <row r="1321" spans="1:29" x14ac:dyDescent="0.25">
      <c r="H1321" t="s">
        <v>2929</v>
      </c>
    </row>
    <row r="1322" spans="1:29" x14ac:dyDescent="0.25">
      <c r="A1322">
        <v>658</v>
      </c>
      <c r="B1322">
        <v>429</v>
      </c>
      <c r="C1322" t="s">
        <v>2930</v>
      </c>
      <c r="D1322" t="s">
        <v>53</v>
      </c>
      <c r="E1322" t="s">
        <v>375</v>
      </c>
      <c r="F1322" t="s">
        <v>2931</v>
      </c>
      <c r="G1322" t="str">
        <f>"201507001963"</f>
        <v>201507001963</v>
      </c>
      <c r="H1322" t="s">
        <v>2047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13</v>
      </c>
      <c r="W1322">
        <v>91</v>
      </c>
      <c r="X1322">
        <v>0</v>
      </c>
      <c r="Z1322">
        <v>0</v>
      </c>
      <c r="AA1322">
        <v>0</v>
      </c>
      <c r="AB1322">
        <v>0</v>
      </c>
      <c r="AC1322" t="s">
        <v>2932</v>
      </c>
    </row>
    <row r="1323" spans="1:29" x14ac:dyDescent="0.25">
      <c r="H1323" t="s">
        <v>2933</v>
      </c>
    </row>
    <row r="1324" spans="1:29" x14ac:dyDescent="0.25">
      <c r="A1324">
        <v>659</v>
      </c>
      <c r="B1324">
        <v>5719</v>
      </c>
      <c r="C1324" t="s">
        <v>2934</v>
      </c>
      <c r="D1324" t="s">
        <v>2900</v>
      </c>
      <c r="E1324" t="s">
        <v>303</v>
      </c>
      <c r="F1324" t="s">
        <v>2935</v>
      </c>
      <c r="G1324" t="str">
        <f>"00017989"</f>
        <v>00017989</v>
      </c>
      <c r="H1324" t="s">
        <v>61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30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2</v>
      </c>
      <c r="W1324">
        <v>14</v>
      </c>
      <c r="X1324">
        <v>0</v>
      </c>
      <c r="Z1324">
        <v>0</v>
      </c>
      <c r="AA1324">
        <v>4</v>
      </c>
      <c r="AB1324">
        <v>80</v>
      </c>
      <c r="AC1324" t="s">
        <v>2932</v>
      </c>
    </row>
    <row r="1325" spans="1:29" x14ac:dyDescent="0.25">
      <c r="H1325" t="s">
        <v>2936</v>
      </c>
    </row>
    <row r="1326" spans="1:29" x14ac:dyDescent="0.25">
      <c r="A1326">
        <v>660</v>
      </c>
      <c r="B1326">
        <v>7869</v>
      </c>
      <c r="C1326" t="s">
        <v>2937</v>
      </c>
      <c r="D1326" t="s">
        <v>124</v>
      </c>
      <c r="E1326" t="s">
        <v>22</v>
      </c>
      <c r="F1326" t="s">
        <v>2938</v>
      </c>
      <c r="G1326" t="str">
        <f>"201511032808"</f>
        <v>201511032808</v>
      </c>
      <c r="H1326" t="s">
        <v>2939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30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26</v>
      </c>
      <c r="W1326">
        <v>182</v>
      </c>
      <c r="X1326">
        <v>0</v>
      </c>
      <c r="Z1326">
        <v>0</v>
      </c>
      <c r="AA1326">
        <v>0</v>
      </c>
      <c r="AB1326">
        <v>0</v>
      </c>
      <c r="AC1326" t="s">
        <v>2932</v>
      </c>
    </row>
    <row r="1327" spans="1:29" x14ac:dyDescent="0.25">
      <c r="H1327" t="s">
        <v>2940</v>
      </c>
    </row>
    <row r="1328" spans="1:29" x14ac:dyDescent="0.25">
      <c r="A1328">
        <v>661</v>
      </c>
      <c r="B1328">
        <v>12787</v>
      </c>
      <c r="C1328" t="s">
        <v>2941</v>
      </c>
      <c r="D1328" t="s">
        <v>388</v>
      </c>
      <c r="E1328" t="s">
        <v>88</v>
      </c>
      <c r="F1328" t="s">
        <v>2942</v>
      </c>
      <c r="G1328" t="str">
        <f>"00016002"</f>
        <v>00016002</v>
      </c>
      <c r="H1328" t="s">
        <v>1029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30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6</v>
      </c>
      <c r="W1328">
        <v>42</v>
      </c>
      <c r="X1328">
        <v>0</v>
      </c>
      <c r="Z1328">
        <v>0</v>
      </c>
      <c r="AA1328">
        <v>0</v>
      </c>
      <c r="AB1328">
        <v>0</v>
      </c>
      <c r="AC1328" t="s">
        <v>2943</v>
      </c>
    </row>
    <row r="1329" spans="1:29" x14ac:dyDescent="0.25">
      <c r="H1329" t="s">
        <v>2944</v>
      </c>
    </row>
    <row r="1330" spans="1:29" x14ac:dyDescent="0.25">
      <c r="A1330">
        <v>662</v>
      </c>
      <c r="B1330">
        <v>8502</v>
      </c>
      <c r="C1330" t="s">
        <v>2945</v>
      </c>
      <c r="D1330" t="s">
        <v>78</v>
      </c>
      <c r="E1330" t="s">
        <v>335</v>
      </c>
      <c r="F1330" t="s">
        <v>2946</v>
      </c>
      <c r="G1330" t="str">
        <f>"201511042388"</f>
        <v>201511042388</v>
      </c>
      <c r="H1330" t="s">
        <v>1192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30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28</v>
      </c>
      <c r="W1330">
        <v>196</v>
      </c>
      <c r="X1330">
        <v>0</v>
      </c>
      <c r="Z1330">
        <v>0</v>
      </c>
      <c r="AA1330">
        <v>0</v>
      </c>
      <c r="AB1330">
        <v>0</v>
      </c>
      <c r="AC1330" t="s">
        <v>2943</v>
      </c>
    </row>
    <row r="1331" spans="1:29" x14ac:dyDescent="0.25">
      <c r="H1331" t="s">
        <v>2947</v>
      </c>
    </row>
    <row r="1332" spans="1:29" x14ac:dyDescent="0.25">
      <c r="A1332">
        <v>663</v>
      </c>
      <c r="B1332">
        <v>8533</v>
      </c>
      <c r="C1332" t="s">
        <v>1071</v>
      </c>
      <c r="D1332" t="s">
        <v>124</v>
      </c>
      <c r="E1332" t="s">
        <v>456</v>
      </c>
      <c r="F1332" t="s">
        <v>2948</v>
      </c>
      <c r="G1332" t="str">
        <f>"201511041323"</f>
        <v>201511041323</v>
      </c>
      <c r="H1332" t="s">
        <v>421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17</v>
      </c>
      <c r="W1332">
        <v>119</v>
      </c>
      <c r="X1332">
        <v>0</v>
      </c>
      <c r="Z1332">
        <v>0</v>
      </c>
      <c r="AA1332">
        <v>0</v>
      </c>
      <c r="AB1332">
        <v>0</v>
      </c>
      <c r="AC1332" t="s">
        <v>2949</v>
      </c>
    </row>
    <row r="1333" spans="1:29" x14ac:dyDescent="0.25">
      <c r="H1333" t="s">
        <v>2950</v>
      </c>
    </row>
    <row r="1334" spans="1:29" x14ac:dyDescent="0.25">
      <c r="A1334">
        <v>664</v>
      </c>
      <c r="B1334">
        <v>10311</v>
      </c>
      <c r="C1334" t="s">
        <v>1384</v>
      </c>
      <c r="D1334" t="s">
        <v>232</v>
      </c>
      <c r="E1334" t="s">
        <v>1316</v>
      </c>
      <c r="F1334" t="s">
        <v>2951</v>
      </c>
      <c r="G1334" t="str">
        <f>"00225369"</f>
        <v>00225369</v>
      </c>
      <c r="H1334" t="s">
        <v>682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70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6</v>
      </c>
      <c r="W1334">
        <v>42</v>
      </c>
      <c r="X1334">
        <v>0</v>
      </c>
      <c r="Z1334">
        <v>0</v>
      </c>
      <c r="AA1334">
        <v>0</v>
      </c>
      <c r="AB1334">
        <v>0</v>
      </c>
      <c r="AC1334" t="s">
        <v>2952</v>
      </c>
    </row>
    <row r="1335" spans="1:29" x14ac:dyDescent="0.25">
      <c r="H1335" t="s">
        <v>2953</v>
      </c>
    </row>
    <row r="1336" spans="1:29" x14ac:dyDescent="0.25">
      <c r="A1336">
        <v>665</v>
      </c>
      <c r="B1336">
        <v>2878</v>
      </c>
      <c r="C1336" t="s">
        <v>2954</v>
      </c>
      <c r="D1336" t="s">
        <v>1409</v>
      </c>
      <c r="E1336" t="s">
        <v>540</v>
      </c>
      <c r="F1336" t="s">
        <v>2955</v>
      </c>
      <c r="G1336" t="str">
        <f>"201511018604"</f>
        <v>201511018604</v>
      </c>
      <c r="H1336" t="s">
        <v>102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22</v>
      </c>
      <c r="W1336">
        <v>154</v>
      </c>
      <c r="X1336">
        <v>0</v>
      </c>
      <c r="Z1336">
        <v>0</v>
      </c>
      <c r="AA1336">
        <v>0</v>
      </c>
      <c r="AB1336">
        <v>0</v>
      </c>
      <c r="AC1336" t="s">
        <v>2956</v>
      </c>
    </row>
    <row r="1337" spans="1:29" x14ac:dyDescent="0.25">
      <c r="H1337" t="s">
        <v>2957</v>
      </c>
    </row>
    <row r="1338" spans="1:29" x14ac:dyDescent="0.25">
      <c r="A1338">
        <v>666</v>
      </c>
      <c r="B1338">
        <v>10182</v>
      </c>
      <c r="C1338" t="s">
        <v>154</v>
      </c>
      <c r="D1338" t="s">
        <v>53</v>
      </c>
      <c r="E1338" t="s">
        <v>2433</v>
      </c>
      <c r="F1338" t="s">
        <v>2958</v>
      </c>
      <c r="G1338" t="str">
        <f>"00210104"</f>
        <v>00210104</v>
      </c>
      <c r="H1338" t="s">
        <v>1061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30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25</v>
      </c>
      <c r="W1338">
        <v>175</v>
      </c>
      <c r="X1338">
        <v>0</v>
      </c>
      <c r="Z1338">
        <v>0</v>
      </c>
      <c r="AA1338">
        <v>0</v>
      </c>
      <c r="AB1338">
        <v>0</v>
      </c>
      <c r="AC1338" t="s">
        <v>2959</v>
      </c>
    </row>
    <row r="1339" spans="1:29" x14ac:dyDescent="0.25">
      <c r="H1339" t="s">
        <v>2960</v>
      </c>
    </row>
    <row r="1340" spans="1:29" x14ac:dyDescent="0.25">
      <c r="A1340">
        <v>667</v>
      </c>
      <c r="B1340">
        <v>15757</v>
      </c>
      <c r="C1340" t="s">
        <v>2961</v>
      </c>
      <c r="D1340" t="s">
        <v>89</v>
      </c>
      <c r="E1340" t="s">
        <v>78</v>
      </c>
      <c r="F1340" t="s">
        <v>2962</v>
      </c>
      <c r="G1340" t="str">
        <f>"00499517"</f>
        <v>00499517</v>
      </c>
      <c r="H1340" t="s">
        <v>2902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31</v>
      </c>
      <c r="W1340">
        <v>217</v>
      </c>
      <c r="X1340">
        <v>0</v>
      </c>
      <c r="Z1340">
        <v>0</v>
      </c>
      <c r="AA1340">
        <v>0</v>
      </c>
      <c r="AB1340">
        <v>0</v>
      </c>
      <c r="AC1340" t="s">
        <v>2963</v>
      </c>
    </row>
    <row r="1341" spans="1:29" x14ac:dyDescent="0.25">
      <c r="H1341" t="s">
        <v>2964</v>
      </c>
    </row>
    <row r="1342" spans="1:29" x14ac:dyDescent="0.25">
      <c r="A1342">
        <v>668</v>
      </c>
      <c r="B1342">
        <v>6242</v>
      </c>
      <c r="C1342" t="s">
        <v>2965</v>
      </c>
      <c r="D1342" t="s">
        <v>65</v>
      </c>
      <c r="E1342" t="s">
        <v>49</v>
      </c>
      <c r="F1342" t="s">
        <v>2966</v>
      </c>
      <c r="G1342" t="str">
        <f>"00029313"</f>
        <v>00029313</v>
      </c>
      <c r="H1342" t="s">
        <v>2494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14</v>
      </c>
      <c r="W1342">
        <v>98</v>
      </c>
      <c r="X1342">
        <v>0</v>
      </c>
      <c r="Z1342">
        <v>0</v>
      </c>
      <c r="AA1342">
        <v>0</v>
      </c>
      <c r="AB1342">
        <v>0</v>
      </c>
      <c r="AC1342" t="s">
        <v>2967</v>
      </c>
    </row>
    <row r="1343" spans="1:29" x14ac:dyDescent="0.25">
      <c r="H1343" t="s">
        <v>2968</v>
      </c>
    </row>
    <row r="1344" spans="1:29" x14ac:dyDescent="0.25">
      <c r="A1344">
        <v>669</v>
      </c>
      <c r="B1344">
        <v>7412</v>
      </c>
      <c r="C1344" t="s">
        <v>2969</v>
      </c>
      <c r="D1344" t="s">
        <v>53</v>
      </c>
      <c r="E1344" t="s">
        <v>82</v>
      </c>
      <c r="F1344" t="s">
        <v>2970</v>
      </c>
      <c r="G1344" t="str">
        <f>"00226009"</f>
        <v>00226009</v>
      </c>
      <c r="H1344">
        <v>814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30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15</v>
      </c>
      <c r="W1344">
        <v>105</v>
      </c>
      <c r="X1344">
        <v>0</v>
      </c>
      <c r="Z1344">
        <v>0</v>
      </c>
      <c r="AA1344">
        <v>0</v>
      </c>
      <c r="AB1344">
        <v>0</v>
      </c>
      <c r="AC1344">
        <v>949</v>
      </c>
    </row>
    <row r="1345" spans="1:29" x14ac:dyDescent="0.25">
      <c r="H1345" t="s">
        <v>2971</v>
      </c>
    </row>
    <row r="1346" spans="1:29" x14ac:dyDescent="0.25">
      <c r="A1346">
        <v>670</v>
      </c>
      <c r="B1346">
        <v>4559</v>
      </c>
      <c r="C1346" t="s">
        <v>2972</v>
      </c>
      <c r="D1346" t="s">
        <v>388</v>
      </c>
      <c r="E1346" t="s">
        <v>135</v>
      </c>
      <c r="F1346" t="s">
        <v>2973</v>
      </c>
      <c r="G1346" t="str">
        <f>"00039336"</f>
        <v>00039336</v>
      </c>
      <c r="H1346" t="s">
        <v>435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30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16</v>
      </c>
      <c r="W1346">
        <v>112</v>
      </c>
      <c r="X1346">
        <v>0</v>
      </c>
      <c r="Z1346">
        <v>0</v>
      </c>
      <c r="AA1346">
        <v>0</v>
      </c>
      <c r="AB1346">
        <v>0</v>
      </c>
      <c r="AC1346" t="s">
        <v>2974</v>
      </c>
    </row>
    <row r="1347" spans="1:29" x14ac:dyDescent="0.25">
      <c r="H1347" t="s">
        <v>2975</v>
      </c>
    </row>
    <row r="1348" spans="1:29" x14ac:dyDescent="0.25">
      <c r="A1348">
        <v>671</v>
      </c>
      <c r="B1348">
        <v>5087</v>
      </c>
      <c r="C1348" t="s">
        <v>2976</v>
      </c>
      <c r="D1348" t="s">
        <v>1514</v>
      </c>
      <c r="E1348" t="s">
        <v>82</v>
      </c>
      <c r="F1348" t="s">
        <v>2977</v>
      </c>
      <c r="G1348" t="str">
        <f>"201511022126"</f>
        <v>201511022126</v>
      </c>
      <c r="H1348" t="s">
        <v>2130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50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0</v>
      </c>
      <c r="W1348">
        <v>0</v>
      </c>
      <c r="X1348">
        <v>0</v>
      </c>
      <c r="Z1348">
        <v>0</v>
      </c>
      <c r="AA1348">
        <v>0</v>
      </c>
      <c r="AB1348">
        <v>0</v>
      </c>
      <c r="AC1348" t="s">
        <v>2978</v>
      </c>
    </row>
    <row r="1349" spans="1:29" x14ac:dyDescent="0.25">
      <c r="H1349" t="s">
        <v>2979</v>
      </c>
    </row>
    <row r="1350" spans="1:29" x14ac:dyDescent="0.25">
      <c r="A1350">
        <v>672</v>
      </c>
      <c r="B1350">
        <v>8559</v>
      </c>
      <c r="C1350" t="s">
        <v>2980</v>
      </c>
      <c r="D1350" t="s">
        <v>175</v>
      </c>
      <c r="E1350" t="s">
        <v>89</v>
      </c>
      <c r="F1350" t="s">
        <v>2981</v>
      </c>
      <c r="G1350" t="str">
        <f>"201511036836"</f>
        <v>201511036836</v>
      </c>
      <c r="H1350" t="s">
        <v>2982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30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0</v>
      </c>
      <c r="W1350">
        <v>0</v>
      </c>
      <c r="X1350">
        <v>0</v>
      </c>
      <c r="Z1350">
        <v>0</v>
      </c>
      <c r="AA1350">
        <v>0</v>
      </c>
      <c r="AB1350">
        <v>0</v>
      </c>
      <c r="AC1350" t="s">
        <v>2983</v>
      </c>
    </row>
    <row r="1351" spans="1:29" x14ac:dyDescent="0.25">
      <c r="H1351" t="s">
        <v>2984</v>
      </c>
    </row>
    <row r="1352" spans="1:29" x14ac:dyDescent="0.25">
      <c r="A1352">
        <v>673</v>
      </c>
      <c r="B1352">
        <v>6656</v>
      </c>
      <c r="C1352" t="s">
        <v>2985</v>
      </c>
      <c r="D1352" t="s">
        <v>2986</v>
      </c>
      <c r="E1352" t="s">
        <v>100</v>
      </c>
      <c r="F1352" t="s">
        <v>2987</v>
      </c>
      <c r="G1352" t="str">
        <f>"00036256"</f>
        <v>00036256</v>
      </c>
      <c r="H1352" t="s">
        <v>1965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30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18</v>
      </c>
      <c r="W1352">
        <v>126</v>
      </c>
      <c r="X1352">
        <v>0</v>
      </c>
      <c r="Z1352">
        <v>0</v>
      </c>
      <c r="AA1352">
        <v>2</v>
      </c>
      <c r="AB1352">
        <v>40</v>
      </c>
      <c r="AC1352" t="s">
        <v>2988</v>
      </c>
    </row>
    <row r="1353" spans="1:29" x14ac:dyDescent="0.25">
      <c r="H1353" t="s">
        <v>2989</v>
      </c>
    </row>
    <row r="1354" spans="1:29" x14ac:dyDescent="0.25">
      <c r="A1354">
        <v>674</v>
      </c>
      <c r="B1354">
        <v>9538</v>
      </c>
      <c r="C1354" t="s">
        <v>2990</v>
      </c>
      <c r="D1354" t="s">
        <v>1214</v>
      </c>
      <c r="E1354" t="s">
        <v>27</v>
      </c>
      <c r="F1354" t="s">
        <v>2991</v>
      </c>
      <c r="G1354" t="str">
        <f>"00023746"</f>
        <v>00023746</v>
      </c>
      <c r="H1354" t="s">
        <v>773</v>
      </c>
      <c r="I1354">
        <v>0</v>
      </c>
      <c r="J1354">
        <v>0</v>
      </c>
      <c r="K1354">
        <v>0</v>
      </c>
      <c r="L1354">
        <v>0</v>
      </c>
      <c r="M1354">
        <v>0</v>
      </c>
      <c r="N1354">
        <v>70</v>
      </c>
      <c r="O1354">
        <v>0</v>
      </c>
      <c r="P1354">
        <v>0</v>
      </c>
      <c r="Q1354">
        <v>0</v>
      </c>
      <c r="R1354">
        <v>0</v>
      </c>
      <c r="S1354">
        <v>0</v>
      </c>
      <c r="T1354">
        <v>0</v>
      </c>
      <c r="U1354">
        <v>0</v>
      </c>
      <c r="V1354">
        <v>0</v>
      </c>
      <c r="W1354">
        <v>0</v>
      </c>
      <c r="X1354">
        <v>0</v>
      </c>
      <c r="Z1354">
        <v>0</v>
      </c>
      <c r="AA1354">
        <v>0</v>
      </c>
      <c r="AB1354">
        <v>0</v>
      </c>
      <c r="AC1354" t="s">
        <v>2992</v>
      </c>
    </row>
    <row r="1355" spans="1:29" x14ac:dyDescent="0.25">
      <c r="H1355" t="s">
        <v>2993</v>
      </c>
    </row>
    <row r="1356" spans="1:29" x14ac:dyDescent="0.25">
      <c r="A1356">
        <v>675</v>
      </c>
      <c r="B1356">
        <v>12588</v>
      </c>
      <c r="C1356" t="s">
        <v>2994</v>
      </c>
      <c r="D1356" t="s">
        <v>53</v>
      </c>
      <c r="E1356" t="s">
        <v>221</v>
      </c>
      <c r="F1356" t="s">
        <v>2995</v>
      </c>
      <c r="G1356" t="str">
        <f>"201511017503"</f>
        <v>201511017503</v>
      </c>
      <c r="H1356" t="s">
        <v>628</v>
      </c>
      <c r="I1356">
        <v>0</v>
      </c>
      <c r="J1356">
        <v>0</v>
      </c>
      <c r="K1356">
        <v>0</v>
      </c>
      <c r="L1356">
        <v>0</v>
      </c>
      <c r="M1356">
        <v>0</v>
      </c>
      <c r="N1356">
        <v>30</v>
      </c>
      <c r="O1356">
        <v>0</v>
      </c>
      <c r="P1356">
        <v>0</v>
      </c>
      <c r="Q1356">
        <v>0</v>
      </c>
      <c r="R1356">
        <v>0</v>
      </c>
      <c r="S1356">
        <v>0</v>
      </c>
      <c r="T1356">
        <v>0</v>
      </c>
      <c r="U1356">
        <v>0</v>
      </c>
      <c r="V1356">
        <v>9</v>
      </c>
      <c r="W1356">
        <v>63</v>
      </c>
      <c r="X1356">
        <v>0</v>
      </c>
      <c r="Z1356">
        <v>0</v>
      </c>
      <c r="AA1356">
        <v>0</v>
      </c>
      <c r="AB1356">
        <v>0</v>
      </c>
      <c r="AC1356" t="s">
        <v>2996</v>
      </c>
    </row>
    <row r="1357" spans="1:29" x14ac:dyDescent="0.25">
      <c r="H1357" t="s">
        <v>2997</v>
      </c>
    </row>
    <row r="1358" spans="1:29" x14ac:dyDescent="0.25">
      <c r="A1358">
        <v>676</v>
      </c>
      <c r="B1358">
        <v>7595</v>
      </c>
      <c r="C1358" t="s">
        <v>2998</v>
      </c>
      <c r="D1358" t="s">
        <v>309</v>
      </c>
      <c r="E1358" t="s">
        <v>2238</v>
      </c>
      <c r="F1358" t="s">
        <v>2999</v>
      </c>
      <c r="G1358" t="str">
        <f>"201510001155"</f>
        <v>201510001155</v>
      </c>
      <c r="H1358" t="s">
        <v>734</v>
      </c>
      <c r="I1358">
        <v>0</v>
      </c>
      <c r="J1358">
        <v>0</v>
      </c>
      <c r="K1358">
        <v>0</v>
      </c>
      <c r="L1358">
        <v>0</v>
      </c>
      <c r="M1358">
        <v>0</v>
      </c>
      <c r="N1358">
        <v>30</v>
      </c>
      <c r="O1358">
        <v>0</v>
      </c>
      <c r="P1358">
        <v>0</v>
      </c>
      <c r="Q1358">
        <v>0</v>
      </c>
      <c r="R1358">
        <v>0</v>
      </c>
      <c r="S1358">
        <v>0</v>
      </c>
      <c r="T1358">
        <v>0</v>
      </c>
      <c r="U1358">
        <v>0</v>
      </c>
      <c r="V1358">
        <v>19</v>
      </c>
      <c r="W1358">
        <v>133</v>
      </c>
      <c r="X1358">
        <v>0</v>
      </c>
      <c r="Z1358">
        <v>0</v>
      </c>
      <c r="AA1358">
        <v>0</v>
      </c>
      <c r="AB1358">
        <v>0</v>
      </c>
      <c r="AC1358" t="s">
        <v>3000</v>
      </c>
    </row>
    <row r="1359" spans="1:29" x14ac:dyDescent="0.25">
      <c r="H1359" t="s">
        <v>3001</v>
      </c>
    </row>
    <row r="1360" spans="1:29" x14ac:dyDescent="0.25">
      <c r="A1360">
        <v>677</v>
      </c>
      <c r="B1360">
        <v>5320</v>
      </c>
      <c r="C1360" t="s">
        <v>3002</v>
      </c>
      <c r="D1360" t="s">
        <v>3003</v>
      </c>
      <c r="E1360" t="s">
        <v>49</v>
      </c>
      <c r="F1360" t="s">
        <v>3004</v>
      </c>
      <c r="G1360" t="str">
        <f>"201511035296"</f>
        <v>201511035296</v>
      </c>
      <c r="H1360" t="s">
        <v>2410</v>
      </c>
      <c r="I1360">
        <v>0</v>
      </c>
      <c r="J1360">
        <v>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0</v>
      </c>
      <c r="S1360">
        <v>0</v>
      </c>
      <c r="T1360">
        <v>0</v>
      </c>
      <c r="U1360">
        <v>0</v>
      </c>
      <c r="V1360">
        <v>11</v>
      </c>
      <c r="W1360">
        <v>77</v>
      </c>
      <c r="X1360">
        <v>0</v>
      </c>
      <c r="Z1360">
        <v>0</v>
      </c>
      <c r="AA1360">
        <v>0</v>
      </c>
      <c r="AB1360">
        <v>0</v>
      </c>
      <c r="AC1360" t="s">
        <v>3005</v>
      </c>
    </row>
    <row r="1361" spans="1:29" x14ac:dyDescent="0.25">
      <c r="H1361" t="s">
        <v>3006</v>
      </c>
    </row>
    <row r="1362" spans="1:29" x14ac:dyDescent="0.25">
      <c r="A1362">
        <v>678</v>
      </c>
      <c r="B1362">
        <v>2545</v>
      </c>
      <c r="C1362" t="s">
        <v>3007</v>
      </c>
      <c r="D1362" t="s">
        <v>1316</v>
      </c>
      <c r="E1362" t="s">
        <v>34</v>
      </c>
      <c r="F1362" t="s">
        <v>3008</v>
      </c>
      <c r="G1362" t="str">
        <f>"00088095"</f>
        <v>00088095</v>
      </c>
      <c r="H1362" t="s">
        <v>1086</v>
      </c>
      <c r="I1362">
        <v>0</v>
      </c>
      <c r="J1362">
        <v>0</v>
      </c>
      <c r="K1362">
        <v>0</v>
      </c>
      <c r="L1362">
        <v>200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0</v>
      </c>
      <c r="S1362">
        <v>0</v>
      </c>
      <c r="T1362">
        <v>0</v>
      </c>
      <c r="U1362">
        <v>0</v>
      </c>
      <c r="V1362">
        <v>0</v>
      </c>
      <c r="W1362">
        <v>0</v>
      </c>
      <c r="X1362">
        <v>0</v>
      </c>
      <c r="Z1362">
        <v>0</v>
      </c>
      <c r="AA1362">
        <v>0</v>
      </c>
      <c r="AB1362">
        <v>0</v>
      </c>
      <c r="AC1362" t="s">
        <v>3009</v>
      </c>
    </row>
    <row r="1363" spans="1:29" x14ac:dyDescent="0.25">
      <c r="H1363" t="s">
        <v>3010</v>
      </c>
    </row>
    <row r="1364" spans="1:29" x14ac:dyDescent="0.25">
      <c r="A1364">
        <v>679</v>
      </c>
      <c r="B1364">
        <v>8605</v>
      </c>
      <c r="C1364" t="s">
        <v>2399</v>
      </c>
      <c r="D1364" t="s">
        <v>3011</v>
      </c>
      <c r="E1364" t="s">
        <v>3012</v>
      </c>
      <c r="F1364" t="s">
        <v>3013</v>
      </c>
      <c r="G1364" t="str">
        <f>"00027350"</f>
        <v>00027350</v>
      </c>
      <c r="H1364" t="s">
        <v>61</v>
      </c>
      <c r="I1364">
        <v>0</v>
      </c>
      <c r="J1364">
        <v>0</v>
      </c>
      <c r="K1364">
        <v>0</v>
      </c>
      <c r="L1364">
        <v>0</v>
      </c>
      <c r="M1364">
        <v>0</v>
      </c>
      <c r="N1364">
        <v>30</v>
      </c>
      <c r="O1364">
        <v>0</v>
      </c>
      <c r="P1364">
        <v>0</v>
      </c>
      <c r="Q1364">
        <v>0</v>
      </c>
      <c r="R1364">
        <v>0</v>
      </c>
      <c r="S1364">
        <v>0</v>
      </c>
      <c r="T1364">
        <v>0</v>
      </c>
      <c r="U1364">
        <v>0</v>
      </c>
      <c r="V1364">
        <v>12</v>
      </c>
      <c r="W1364">
        <v>84</v>
      </c>
      <c r="X1364">
        <v>0</v>
      </c>
      <c r="Z1364">
        <v>0</v>
      </c>
      <c r="AA1364">
        <v>0</v>
      </c>
      <c r="AB1364">
        <v>0</v>
      </c>
      <c r="AC1364" t="s">
        <v>3014</v>
      </c>
    </row>
    <row r="1365" spans="1:29" x14ac:dyDescent="0.25">
      <c r="H1365" t="s">
        <v>3015</v>
      </c>
    </row>
    <row r="1366" spans="1:29" x14ac:dyDescent="0.25">
      <c r="A1366">
        <v>680</v>
      </c>
      <c r="B1366">
        <v>12071</v>
      </c>
      <c r="C1366" t="s">
        <v>3016</v>
      </c>
      <c r="D1366" t="s">
        <v>3017</v>
      </c>
      <c r="E1366" t="s">
        <v>3018</v>
      </c>
      <c r="F1366" t="s">
        <v>3019</v>
      </c>
      <c r="G1366" t="str">
        <f>"201511015331"</f>
        <v>201511015331</v>
      </c>
      <c r="H1366" t="s">
        <v>1431</v>
      </c>
      <c r="I1366">
        <v>0</v>
      </c>
      <c r="J1366">
        <v>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0</v>
      </c>
      <c r="S1366">
        <v>0</v>
      </c>
      <c r="T1366">
        <v>0</v>
      </c>
      <c r="U1366">
        <v>0</v>
      </c>
      <c r="V1366">
        <v>4</v>
      </c>
      <c r="W1366">
        <v>28</v>
      </c>
      <c r="X1366">
        <v>0</v>
      </c>
      <c r="Z1366">
        <v>0</v>
      </c>
      <c r="AA1366">
        <v>0</v>
      </c>
      <c r="AB1366">
        <v>0</v>
      </c>
      <c r="AC1366" t="s">
        <v>3020</v>
      </c>
    </row>
    <row r="1367" spans="1:29" x14ac:dyDescent="0.25">
      <c r="H1367" t="s">
        <v>3021</v>
      </c>
    </row>
    <row r="1368" spans="1:29" x14ac:dyDescent="0.25">
      <c r="A1368">
        <v>681</v>
      </c>
      <c r="B1368">
        <v>16070</v>
      </c>
      <c r="C1368" t="s">
        <v>3022</v>
      </c>
      <c r="D1368" t="s">
        <v>205</v>
      </c>
      <c r="E1368" t="s">
        <v>49</v>
      </c>
      <c r="F1368" t="s">
        <v>3023</v>
      </c>
      <c r="G1368" t="str">
        <f>"201102000601"</f>
        <v>201102000601</v>
      </c>
      <c r="H1368" t="s">
        <v>1206</v>
      </c>
      <c r="I1368">
        <v>0</v>
      </c>
      <c r="J1368">
        <v>0</v>
      </c>
      <c r="K1368">
        <v>0</v>
      </c>
      <c r="L1368">
        <v>0</v>
      </c>
      <c r="M1368">
        <v>0</v>
      </c>
      <c r="N1368">
        <v>30</v>
      </c>
      <c r="O1368">
        <v>0</v>
      </c>
      <c r="P1368">
        <v>0</v>
      </c>
      <c r="Q1368">
        <v>0</v>
      </c>
      <c r="R1368">
        <v>0</v>
      </c>
      <c r="S1368">
        <v>0</v>
      </c>
      <c r="T1368">
        <v>0</v>
      </c>
      <c r="U1368">
        <v>0</v>
      </c>
      <c r="V1368">
        <v>0</v>
      </c>
      <c r="W1368">
        <v>0</v>
      </c>
      <c r="X1368">
        <v>0</v>
      </c>
      <c r="Z1368">
        <v>0</v>
      </c>
      <c r="AA1368">
        <v>0</v>
      </c>
      <c r="AB1368">
        <v>0</v>
      </c>
      <c r="AC1368" t="s">
        <v>3024</v>
      </c>
    </row>
    <row r="1369" spans="1:29" x14ac:dyDescent="0.25">
      <c r="H1369" t="s">
        <v>3025</v>
      </c>
    </row>
    <row r="1370" spans="1:29" x14ac:dyDescent="0.25">
      <c r="A1370">
        <v>682</v>
      </c>
      <c r="B1370">
        <v>3596</v>
      </c>
      <c r="C1370" t="s">
        <v>3026</v>
      </c>
      <c r="D1370" t="s">
        <v>3027</v>
      </c>
      <c r="E1370" t="s">
        <v>3028</v>
      </c>
      <c r="F1370">
        <v>8101530</v>
      </c>
      <c r="G1370" t="str">
        <f>"00501760"</f>
        <v>00501760</v>
      </c>
      <c r="H1370">
        <v>814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30</v>
      </c>
      <c r="O1370">
        <v>0</v>
      </c>
      <c r="P1370">
        <v>0</v>
      </c>
      <c r="Q1370">
        <v>0</v>
      </c>
      <c r="R1370">
        <v>0</v>
      </c>
      <c r="S1370">
        <v>0</v>
      </c>
      <c r="T1370">
        <v>0</v>
      </c>
      <c r="U1370">
        <v>0</v>
      </c>
      <c r="V1370">
        <v>0</v>
      </c>
      <c r="W1370">
        <v>0</v>
      </c>
      <c r="X1370">
        <v>0</v>
      </c>
      <c r="Z1370">
        <v>0</v>
      </c>
      <c r="AA1370">
        <v>5</v>
      </c>
      <c r="AB1370">
        <v>100</v>
      </c>
      <c r="AC1370">
        <v>944</v>
      </c>
    </row>
    <row r="1371" spans="1:29" x14ac:dyDescent="0.25">
      <c r="H1371" t="s">
        <v>3029</v>
      </c>
    </row>
    <row r="1372" spans="1:29" x14ac:dyDescent="0.25">
      <c r="A1372">
        <v>683</v>
      </c>
      <c r="B1372">
        <v>8815</v>
      </c>
      <c r="C1372" t="s">
        <v>3030</v>
      </c>
      <c r="D1372" t="s">
        <v>232</v>
      </c>
      <c r="E1372" t="s">
        <v>1033</v>
      </c>
      <c r="F1372" t="s">
        <v>3031</v>
      </c>
      <c r="G1372" t="str">
        <f>"201510001085"</f>
        <v>201510001085</v>
      </c>
      <c r="H1372" t="s">
        <v>699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0</v>
      </c>
      <c r="S1372">
        <v>0</v>
      </c>
      <c r="T1372">
        <v>0</v>
      </c>
      <c r="U1372">
        <v>0</v>
      </c>
      <c r="V1372">
        <v>27</v>
      </c>
      <c r="W1372">
        <v>189</v>
      </c>
      <c r="X1372">
        <v>0</v>
      </c>
      <c r="Z1372">
        <v>0</v>
      </c>
      <c r="AA1372">
        <v>0</v>
      </c>
      <c r="AB1372">
        <v>0</v>
      </c>
      <c r="AC1372" t="s">
        <v>3032</v>
      </c>
    </row>
    <row r="1373" spans="1:29" x14ac:dyDescent="0.25">
      <c r="H1373" t="s">
        <v>3033</v>
      </c>
    </row>
    <row r="1374" spans="1:29" x14ac:dyDescent="0.25">
      <c r="A1374">
        <v>684</v>
      </c>
      <c r="B1374">
        <v>3878</v>
      </c>
      <c r="C1374" t="s">
        <v>3034</v>
      </c>
      <c r="D1374" t="s">
        <v>1141</v>
      </c>
      <c r="E1374" t="s">
        <v>89</v>
      </c>
      <c r="F1374" t="s">
        <v>3035</v>
      </c>
      <c r="G1374" t="str">
        <f>"00480693"</f>
        <v>00480693</v>
      </c>
      <c r="H1374" t="s">
        <v>873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30</v>
      </c>
      <c r="O1374">
        <v>30</v>
      </c>
      <c r="P1374">
        <v>0</v>
      </c>
      <c r="Q1374">
        <v>0</v>
      </c>
      <c r="R1374">
        <v>0</v>
      </c>
      <c r="S1374">
        <v>0</v>
      </c>
      <c r="T1374">
        <v>0</v>
      </c>
      <c r="U1374">
        <v>0</v>
      </c>
      <c r="V1374">
        <v>0</v>
      </c>
      <c r="W1374">
        <v>0</v>
      </c>
      <c r="X1374">
        <v>0</v>
      </c>
      <c r="Z1374">
        <v>0</v>
      </c>
      <c r="AA1374">
        <v>6</v>
      </c>
      <c r="AB1374">
        <v>120</v>
      </c>
      <c r="AC1374" t="s">
        <v>3036</v>
      </c>
    </row>
    <row r="1375" spans="1:29" x14ac:dyDescent="0.25">
      <c r="H1375" t="s">
        <v>3037</v>
      </c>
    </row>
    <row r="1376" spans="1:29" x14ac:dyDescent="0.25">
      <c r="A1376">
        <v>685</v>
      </c>
      <c r="B1376">
        <v>2451</v>
      </c>
      <c r="C1376" t="s">
        <v>3038</v>
      </c>
      <c r="D1376" t="s">
        <v>1878</v>
      </c>
      <c r="E1376" t="s">
        <v>49</v>
      </c>
      <c r="F1376" t="s">
        <v>3039</v>
      </c>
      <c r="G1376" t="str">
        <f>"201511016668"</f>
        <v>201511016668</v>
      </c>
      <c r="H1376" t="s">
        <v>691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30</v>
      </c>
      <c r="O1376">
        <v>0</v>
      </c>
      <c r="P1376">
        <v>0</v>
      </c>
      <c r="Q1376">
        <v>0</v>
      </c>
      <c r="R1376">
        <v>0</v>
      </c>
      <c r="S1376">
        <v>0</v>
      </c>
      <c r="T1376">
        <v>0</v>
      </c>
      <c r="U1376">
        <v>0</v>
      </c>
      <c r="V1376">
        <v>13</v>
      </c>
      <c r="W1376">
        <v>91</v>
      </c>
      <c r="X1376">
        <v>0</v>
      </c>
      <c r="Z1376">
        <v>0</v>
      </c>
      <c r="AA1376">
        <v>3</v>
      </c>
      <c r="AB1376">
        <v>60</v>
      </c>
      <c r="AC1376" t="s">
        <v>3040</v>
      </c>
    </row>
    <row r="1377" spans="1:29" x14ac:dyDescent="0.25">
      <c r="H1377" t="s">
        <v>3041</v>
      </c>
    </row>
    <row r="1378" spans="1:29" x14ac:dyDescent="0.25">
      <c r="A1378">
        <v>686</v>
      </c>
      <c r="B1378">
        <v>15991</v>
      </c>
      <c r="C1378" t="s">
        <v>3042</v>
      </c>
      <c r="D1378" t="s">
        <v>3043</v>
      </c>
      <c r="E1378" t="s">
        <v>3044</v>
      </c>
      <c r="F1378">
        <v>40499</v>
      </c>
      <c r="G1378" t="str">
        <f>"00492368"</f>
        <v>00492368</v>
      </c>
      <c r="H1378" t="s">
        <v>207</v>
      </c>
      <c r="I1378">
        <v>150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S1378">
        <v>0</v>
      </c>
      <c r="T1378">
        <v>0</v>
      </c>
      <c r="U1378">
        <v>0</v>
      </c>
      <c r="V1378">
        <v>0</v>
      </c>
      <c r="W1378">
        <v>0</v>
      </c>
      <c r="X1378">
        <v>0</v>
      </c>
      <c r="Z1378">
        <v>0</v>
      </c>
      <c r="AA1378">
        <v>0</v>
      </c>
      <c r="AB1378">
        <v>0</v>
      </c>
      <c r="AC1378" t="s">
        <v>3045</v>
      </c>
    </row>
    <row r="1379" spans="1:29" x14ac:dyDescent="0.25">
      <c r="H1379" t="s">
        <v>3046</v>
      </c>
    </row>
    <row r="1380" spans="1:29" x14ac:dyDescent="0.25">
      <c r="A1380">
        <v>687</v>
      </c>
      <c r="B1380">
        <v>14788</v>
      </c>
      <c r="C1380" t="s">
        <v>3047</v>
      </c>
      <c r="D1380" t="s">
        <v>388</v>
      </c>
      <c r="E1380" t="s">
        <v>34</v>
      </c>
      <c r="F1380" t="s">
        <v>3048</v>
      </c>
      <c r="G1380" t="str">
        <f>"201511023016"</f>
        <v>201511023016</v>
      </c>
      <c r="H1380">
        <v>913</v>
      </c>
      <c r="I1380">
        <v>0</v>
      </c>
      <c r="J1380">
        <v>0</v>
      </c>
      <c r="K1380">
        <v>0</v>
      </c>
      <c r="L1380">
        <v>0</v>
      </c>
      <c r="M1380">
        <v>0</v>
      </c>
      <c r="N1380">
        <v>30</v>
      </c>
      <c r="O1380">
        <v>0</v>
      </c>
      <c r="P1380">
        <v>0</v>
      </c>
      <c r="Q1380">
        <v>0</v>
      </c>
      <c r="R1380">
        <v>0</v>
      </c>
      <c r="S1380">
        <v>0</v>
      </c>
      <c r="T1380">
        <v>0</v>
      </c>
      <c r="U1380">
        <v>0</v>
      </c>
      <c r="V1380">
        <v>0</v>
      </c>
      <c r="W1380">
        <v>0</v>
      </c>
      <c r="X1380">
        <v>0</v>
      </c>
      <c r="Z1380">
        <v>0</v>
      </c>
      <c r="AA1380">
        <v>0</v>
      </c>
      <c r="AB1380">
        <v>0</v>
      </c>
      <c r="AC1380">
        <v>943</v>
      </c>
    </row>
    <row r="1381" spans="1:29" x14ac:dyDescent="0.25">
      <c r="H1381" t="s">
        <v>3049</v>
      </c>
    </row>
    <row r="1382" spans="1:29" x14ac:dyDescent="0.25">
      <c r="A1382">
        <v>688</v>
      </c>
      <c r="B1382">
        <v>4173</v>
      </c>
      <c r="C1382" t="s">
        <v>3050</v>
      </c>
      <c r="D1382" t="s">
        <v>164</v>
      </c>
      <c r="E1382" t="s">
        <v>82</v>
      </c>
      <c r="F1382" t="s">
        <v>3051</v>
      </c>
      <c r="G1382" t="str">
        <f>"201510005050"</f>
        <v>201510005050</v>
      </c>
      <c r="H1382" t="s">
        <v>1128</v>
      </c>
      <c r="I1382">
        <v>0</v>
      </c>
      <c r="J1382">
        <v>0</v>
      </c>
      <c r="K1382">
        <v>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0</v>
      </c>
      <c r="S1382">
        <v>0</v>
      </c>
      <c r="T1382">
        <v>0</v>
      </c>
      <c r="U1382">
        <v>0</v>
      </c>
      <c r="V1382">
        <v>6</v>
      </c>
      <c r="W1382">
        <v>42</v>
      </c>
      <c r="X1382">
        <v>0</v>
      </c>
      <c r="Z1382">
        <v>0</v>
      </c>
      <c r="AA1382">
        <v>5</v>
      </c>
      <c r="AB1382">
        <v>100</v>
      </c>
      <c r="AC1382" t="s">
        <v>3052</v>
      </c>
    </row>
    <row r="1383" spans="1:29" x14ac:dyDescent="0.25">
      <c r="H1383" t="s">
        <v>3053</v>
      </c>
    </row>
    <row r="1384" spans="1:29" x14ac:dyDescent="0.25">
      <c r="A1384">
        <v>689</v>
      </c>
      <c r="B1384">
        <v>6593</v>
      </c>
      <c r="C1384" t="s">
        <v>3054</v>
      </c>
      <c r="D1384" t="s">
        <v>3055</v>
      </c>
      <c r="E1384" t="s">
        <v>82</v>
      </c>
      <c r="F1384" t="s">
        <v>3056</v>
      </c>
      <c r="G1384" t="str">
        <f>"201511043403"</f>
        <v>201511043403</v>
      </c>
      <c r="H1384" t="s">
        <v>325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30</v>
      </c>
      <c r="O1384">
        <v>0</v>
      </c>
      <c r="P1384">
        <v>0</v>
      </c>
      <c r="Q1384">
        <v>0</v>
      </c>
      <c r="R1384">
        <v>0</v>
      </c>
      <c r="S1384">
        <v>0</v>
      </c>
      <c r="T1384">
        <v>0</v>
      </c>
      <c r="U1384">
        <v>0</v>
      </c>
      <c r="V1384">
        <v>15</v>
      </c>
      <c r="W1384">
        <v>105</v>
      </c>
      <c r="X1384">
        <v>0</v>
      </c>
      <c r="Z1384">
        <v>0</v>
      </c>
      <c r="AA1384">
        <v>0</v>
      </c>
      <c r="AB1384">
        <v>0</v>
      </c>
      <c r="AC1384" t="s">
        <v>3057</v>
      </c>
    </row>
    <row r="1385" spans="1:29" x14ac:dyDescent="0.25">
      <c r="H1385" t="s">
        <v>3058</v>
      </c>
    </row>
    <row r="1386" spans="1:29" x14ac:dyDescent="0.25">
      <c r="A1386">
        <v>690</v>
      </c>
      <c r="B1386">
        <v>14853</v>
      </c>
      <c r="C1386" t="s">
        <v>3059</v>
      </c>
      <c r="D1386" t="s">
        <v>1110</v>
      </c>
      <c r="E1386" t="s">
        <v>49</v>
      </c>
      <c r="F1386" t="s">
        <v>3060</v>
      </c>
      <c r="G1386" t="str">
        <f>"00489824"</f>
        <v>00489824</v>
      </c>
      <c r="H1386" t="s">
        <v>1646</v>
      </c>
      <c r="I1386">
        <v>0</v>
      </c>
      <c r="J1386">
        <v>0</v>
      </c>
      <c r="K1386">
        <v>0</v>
      </c>
      <c r="L1386">
        <v>0</v>
      </c>
      <c r="M1386">
        <v>0</v>
      </c>
      <c r="N1386">
        <v>30</v>
      </c>
      <c r="O1386">
        <v>0</v>
      </c>
      <c r="P1386">
        <v>0</v>
      </c>
      <c r="Q1386">
        <v>0</v>
      </c>
      <c r="R1386">
        <v>0</v>
      </c>
      <c r="S1386">
        <v>0</v>
      </c>
      <c r="T1386">
        <v>0</v>
      </c>
      <c r="U1386">
        <v>0</v>
      </c>
      <c r="V1386">
        <v>0</v>
      </c>
      <c r="W1386">
        <v>0</v>
      </c>
      <c r="X1386">
        <v>0</v>
      </c>
      <c r="Z1386">
        <v>0</v>
      </c>
      <c r="AA1386">
        <v>0</v>
      </c>
      <c r="AB1386">
        <v>0</v>
      </c>
      <c r="AC1386" t="s">
        <v>3061</v>
      </c>
    </row>
    <row r="1387" spans="1:29" x14ac:dyDescent="0.25">
      <c r="H1387" t="s">
        <v>3062</v>
      </c>
    </row>
    <row r="1388" spans="1:29" x14ac:dyDescent="0.25">
      <c r="A1388">
        <v>691</v>
      </c>
      <c r="B1388">
        <v>12889</v>
      </c>
      <c r="C1388" t="s">
        <v>3063</v>
      </c>
      <c r="D1388" t="s">
        <v>124</v>
      </c>
      <c r="E1388" t="s">
        <v>34</v>
      </c>
      <c r="F1388" t="s">
        <v>3064</v>
      </c>
      <c r="G1388" t="str">
        <f>"00491945"</f>
        <v>00491945</v>
      </c>
      <c r="H1388" t="s">
        <v>682</v>
      </c>
      <c r="I1388">
        <v>0</v>
      </c>
      <c r="J1388">
        <v>0</v>
      </c>
      <c r="K1388">
        <v>0</v>
      </c>
      <c r="L1388">
        <v>0</v>
      </c>
      <c r="M1388">
        <v>0</v>
      </c>
      <c r="N1388">
        <v>70</v>
      </c>
      <c r="O1388">
        <v>30</v>
      </c>
      <c r="P1388">
        <v>0</v>
      </c>
      <c r="Q1388">
        <v>0</v>
      </c>
      <c r="R1388">
        <v>0</v>
      </c>
      <c r="S1388">
        <v>0</v>
      </c>
      <c r="T1388">
        <v>0</v>
      </c>
      <c r="U1388">
        <v>0</v>
      </c>
      <c r="V1388">
        <v>0</v>
      </c>
      <c r="W1388">
        <v>0</v>
      </c>
      <c r="X1388">
        <v>0</v>
      </c>
      <c r="Z1388">
        <v>0</v>
      </c>
      <c r="AA1388">
        <v>0</v>
      </c>
      <c r="AB1388">
        <v>0</v>
      </c>
      <c r="AC1388" t="s">
        <v>3065</v>
      </c>
    </row>
    <row r="1389" spans="1:29" x14ac:dyDescent="0.25">
      <c r="H1389" t="s">
        <v>3066</v>
      </c>
    </row>
    <row r="1390" spans="1:29" x14ac:dyDescent="0.25">
      <c r="A1390">
        <v>692</v>
      </c>
      <c r="B1390">
        <v>811</v>
      </c>
      <c r="C1390" t="s">
        <v>3067</v>
      </c>
      <c r="D1390" t="s">
        <v>3068</v>
      </c>
      <c r="E1390" t="s">
        <v>135</v>
      </c>
      <c r="F1390" t="s">
        <v>3069</v>
      </c>
      <c r="G1390" t="str">
        <f>"00483363"</f>
        <v>00483363</v>
      </c>
      <c r="H1390" t="s">
        <v>673</v>
      </c>
      <c r="I1390">
        <v>0</v>
      </c>
      <c r="J1390">
        <v>0</v>
      </c>
      <c r="K1390">
        <v>0</v>
      </c>
      <c r="L1390">
        <v>0</v>
      </c>
      <c r="M1390">
        <v>0</v>
      </c>
      <c r="N1390">
        <v>50</v>
      </c>
      <c r="O1390">
        <v>0</v>
      </c>
      <c r="P1390">
        <v>0</v>
      </c>
      <c r="Q1390">
        <v>0</v>
      </c>
      <c r="R1390">
        <v>0</v>
      </c>
      <c r="S1390">
        <v>0</v>
      </c>
      <c r="T1390">
        <v>0</v>
      </c>
      <c r="U1390">
        <v>0</v>
      </c>
      <c r="V1390">
        <v>0</v>
      </c>
      <c r="W1390">
        <v>0</v>
      </c>
      <c r="X1390">
        <v>0</v>
      </c>
      <c r="Z1390">
        <v>0</v>
      </c>
      <c r="AA1390">
        <v>0</v>
      </c>
      <c r="AB1390">
        <v>0</v>
      </c>
      <c r="AC1390" t="s">
        <v>3070</v>
      </c>
    </row>
    <row r="1391" spans="1:29" x14ac:dyDescent="0.25">
      <c r="H1391" t="s">
        <v>3071</v>
      </c>
    </row>
    <row r="1392" spans="1:29" x14ac:dyDescent="0.25">
      <c r="A1392">
        <v>693</v>
      </c>
      <c r="B1392">
        <v>2579</v>
      </c>
      <c r="C1392" t="s">
        <v>3072</v>
      </c>
      <c r="D1392" t="s">
        <v>3073</v>
      </c>
      <c r="E1392" t="s">
        <v>82</v>
      </c>
      <c r="F1392" t="s">
        <v>3074</v>
      </c>
      <c r="G1392" t="str">
        <f>"00023352"</f>
        <v>00023352</v>
      </c>
      <c r="H1392" t="s">
        <v>3075</v>
      </c>
      <c r="I1392">
        <v>0</v>
      </c>
      <c r="J1392">
        <v>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S1392">
        <v>0</v>
      </c>
      <c r="T1392">
        <v>0</v>
      </c>
      <c r="U1392">
        <v>0</v>
      </c>
      <c r="V1392">
        <v>0</v>
      </c>
      <c r="W1392">
        <v>0</v>
      </c>
      <c r="X1392">
        <v>0</v>
      </c>
      <c r="Z1392">
        <v>0</v>
      </c>
      <c r="AA1392">
        <v>0</v>
      </c>
      <c r="AB1392">
        <v>0</v>
      </c>
      <c r="AC1392" t="s">
        <v>3075</v>
      </c>
    </row>
    <row r="1393" spans="1:29" x14ac:dyDescent="0.25">
      <c r="H1393" t="s">
        <v>3076</v>
      </c>
    </row>
    <row r="1394" spans="1:29" x14ac:dyDescent="0.25">
      <c r="A1394">
        <v>694</v>
      </c>
      <c r="B1394">
        <v>9200</v>
      </c>
      <c r="C1394" t="s">
        <v>3077</v>
      </c>
      <c r="D1394" t="s">
        <v>53</v>
      </c>
      <c r="E1394" t="s">
        <v>911</v>
      </c>
      <c r="F1394" t="s">
        <v>3078</v>
      </c>
      <c r="G1394" t="str">
        <f>"00019509"</f>
        <v>00019509</v>
      </c>
      <c r="H1394" t="s">
        <v>1575</v>
      </c>
      <c r="I1394">
        <v>0</v>
      </c>
      <c r="J1394">
        <v>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S1394">
        <v>0</v>
      </c>
      <c r="T1394">
        <v>0</v>
      </c>
      <c r="U1394">
        <v>0</v>
      </c>
      <c r="V1394">
        <v>22</v>
      </c>
      <c r="W1394">
        <v>154</v>
      </c>
      <c r="X1394">
        <v>0</v>
      </c>
      <c r="Z1394">
        <v>0</v>
      </c>
      <c r="AA1394">
        <v>0</v>
      </c>
      <c r="AB1394">
        <v>0</v>
      </c>
      <c r="AC1394" t="s">
        <v>3075</v>
      </c>
    </row>
    <row r="1395" spans="1:29" x14ac:dyDescent="0.25">
      <c r="H1395" t="s">
        <v>3079</v>
      </c>
    </row>
    <row r="1396" spans="1:29" x14ac:dyDescent="0.25">
      <c r="A1396">
        <v>695</v>
      </c>
      <c r="B1396">
        <v>13762</v>
      </c>
      <c r="C1396" t="s">
        <v>3080</v>
      </c>
      <c r="D1396" t="s">
        <v>689</v>
      </c>
      <c r="E1396" t="s">
        <v>1409</v>
      </c>
      <c r="F1396" t="s">
        <v>3081</v>
      </c>
      <c r="G1396" t="str">
        <f>"201511041644"</f>
        <v>201511041644</v>
      </c>
      <c r="H1396" t="s">
        <v>1187</v>
      </c>
      <c r="I1396">
        <v>0</v>
      </c>
      <c r="J1396">
        <v>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0</v>
      </c>
      <c r="S1396">
        <v>0</v>
      </c>
      <c r="T1396">
        <v>0</v>
      </c>
      <c r="U1396">
        <v>0</v>
      </c>
      <c r="V1396">
        <v>30</v>
      </c>
      <c r="W1396">
        <v>210</v>
      </c>
      <c r="X1396">
        <v>0</v>
      </c>
      <c r="Z1396">
        <v>0</v>
      </c>
      <c r="AA1396">
        <v>0</v>
      </c>
      <c r="AB1396">
        <v>0</v>
      </c>
      <c r="AC1396" t="s">
        <v>3082</v>
      </c>
    </row>
    <row r="1397" spans="1:29" x14ac:dyDescent="0.25">
      <c r="H1397" t="s">
        <v>3083</v>
      </c>
    </row>
    <row r="1398" spans="1:29" x14ac:dyDescent="0.25">
      <c r="A1398">
        <v>696</v>
      </c>
      <c r="B1398">
        <v>15670</v>
      </c>
      <c r="C1398" t="s">
        <v>3084</v>
      </c>
      <c r="D1398" t="s">
        <v>1033</v>
      </c>
      <c r="E1398" t="s">
        <v>375</v>
      </c>
      <c r="F1398" t="s">
        <v>3085</v>
      </c>
      <c r="G1398" t="str">
        <f>"00441983"</f>
        <v>00441983</v>
      </c>
      <c r="H1398">
        <v>748</v>
      </c>
      <c r="I1398">
        <v>0</v>
      </c>
      <c r="J1398">
        <v>0</v>
      </c>
      <c r="K1398">
        <v>0</v>
      </c>
      <c r="L1398">
        <v>0</v>
      </c>
      <c r="M1398">
        <v>0</v>
      </c>
      <c r="N1398">
        <v>30</v>
      </c>
      <c r="O1398">
        <v>0</v>
      </c>
      <c r="P1398">
        <v>0</v>
      </c>
      <c r="Q1398">
        <v>0</v>
      </c>
      <c r="R1398">
        <v>0</v>
      </c>
      <c r="S1398">
        <v>0</v>
      </c>
      <c r="T1398">
        <v>0</v>
      </c>
      <c r="U1398">
        <v>0</v>
      </c>
      <c r="V1398">
        <v>23</v>
      </c>
      <c r="W1398">
        <v>161</v>
      </c>
      <c r="X1398">
        <v>0</v>
      </c>
      <c r="Z1398">
        <v>0</v>
      </c>
      <c r="AA1398">
        <v>0</v>
      </c>
      <c r="AB1398">
        <v>0</v>
      </c>
      <c r="AC1398">
        <v>939</v>
      </c>
    </row>
    <row r="1399" spans="1:29" x14ac:dyDescent="0.25">
      <c r="H1399" t="s">
        <v>3086</v>
      </c>
    </row>
    <row r="1400" spans="1:29" x14ac:dyDescent="0.25">
      <c r="A1400">
        <v>697</v>
      </c>
      <c r="B1400">
        <v>2419</v>
      </c>
      <c r="C1400" t="s">
        <v>3087</v>
      </c>
      <c r="D1400" t="s">
        <v>77</v>
      </c>
      <c r="E1400" t="s">
        <v>89</v>
      </c>
      <c r="F1400" t="s">
        <v>3088</v>
      </c>
      <c r="G1400" t="str">
        <f>"00501116"</f>
        <v>00501116</v>
      </c>
      <c r="H1400" t="s">
        <v>311</v>
      </c>
      <c r="I1400">
        <v>0</v>
      </c>
      <c r="J1400">
        <v>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0</v>
      </c>
      <c r="S1400">
        <v>0</v>
      </c>
      <c r="T1400">
        <v>0</v>
      </c>
      <c r="U1400">
        <v>0</v>
      </c>
      <c r="V1400">
        <v>26</v>
      </c>
      <c r="W1400">
        <v>182</v>
      </c>
      <c r="X1400">
        <v>0</v>
      </c>
      <c r="Z1400">
        <v>0</v>
      </c>
      <c r="AA1400">
        <v>0</v>
      </c>
      <c r="AB1400">
        <v>0</v>
      </c>
      <c r="AC1400" t="s">
        <v>3089</v>
      </c>
    </row>
    <row r="1401" spans="1:29" x14ac:dyDescent="0.25">
      <c r="H1401" t="s">
        <v>3090</v>
      </c>
    </row>
    <row r="1402" spans="1:29" x14ac:dyDescent="0.25">
      <c r="A1402">
        <v>698</v>
      </c>
      <c r="B1402">
        <v>2671</v>
      </c>
      <c r="C1402" t="s">
        <v>3091</v>
      </c>
      <c r="D1402" t="s">
        <v>106</v>
      </c>
      <c r="E1402" t="s">
        <v>89</v>
      </c>
      <c r="F1402" t="s">
        <v>3092</v>
      </c>
      <c r="G1402" t="str">
        <f>"201511028307"</f>
        <v>201511028307</v>
      </c>
      <c r="H1402" t="s">
        <v>2130</v>
      </c>
      <c r="I1402">
        <v>0</v>
      </c>
      <c r="J1402">
        <v>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0</v>
      </c>
      <c r="S1402">
        <v>0</v>
      </c>
      <c r="T1402">
        <v>0</v>
      </c>
      <c r="U1402">
        <v>0</v>
      </c>
      <c r="V1402">
        <v>3</v>
      </c>
      <c r="W1402">
        <v>21</v>
      </c>
      <c r="X1402">
        <v>0</v>
      </c>
      <c r="Z1402">
        <v>0</v>
      </c>
      <c r="AA1402">
        <v>1</v>
      </c>
      <c r="AB1402">
        <v>20</v>
      </c>
      <c r="AC1402" t="s">
        <v>3093</v>
      </c>
    </row>
    <row r="1403" spans="1:29" x14ac:dyDescent="0.25">
      <c r="H1403" t="s">
        <v>3094</v>
      </c>
    </row>
    <row r="1404" spans="1:29" x14ac:dyDescent="0.25">
      <c r="A1404">
        <v>699</v>
      </c>
      <c r="B1404">
        <v>3338</v>
      </c>
      <c r="C1404" t="s">
        <v>3095</v>
      </c>
      <c r="D1404" t="s">
        <v>3096</v>
      </c>
      <c r="E1404" t="s">
        <v>82</v>
      </c>
      <c r="F1404" t="s">
        <v>3097</v>
      </c>
      <c r="G1404" t="str">
        <f>"201511027217"</f>
        <v>201511027217</v>
      </c>
      <c r="H1404" t="s">
        <v>440</v>
      </c>
      <c r="I1404">
        <v>0</v>
      </c>
      <c r="J1404">
        <v>0</v>
      </c>
      <c r="K1404">
        <v>0</v>
      </c>
      <c r="L1404">
        <v>0</v>
      </c>
      <c r="M1404">
        <v>0</v>
      </c>
      <c r="N1404">
        <v>30</v>
      </c>
      <c r="O1404">
        <v>0</v>
      </c>
      <c r="P1404">
        <v>0</v>
      </c>
      <c r="Q1404">
        <v>0</v>
      </c>
      <c r="R1404">
        <v>0</v>
      </c>
      <c r="S1404">
        <v>0</v>
      </c>
      <c r="T1404">
        <v>0</v>
      </c>
      <c r="U1404">
        <v>0</v>
      </c>
      <c r="V1404">
        <v>19</v>
      </c>
      <c r="W1404">
        <v>133</v>
      </c>
      <c r="X1404">
        <v>0</v>
      </c>
      <c r="Z1404">
        <v>0</v>
      </c>
      <c r="AA1404">
        <v>0</v>
      </c>
      <c r="AB1404">
        <v>0</v>
      </c>
      <c r="AC1404" t="s">
        <v>3098</v>
      </c>
    </row>
    <row r="1405" spans="1:29" x14ac:dyDescent="0.25">
      <c r="H1405" t="s">
        <v>3099</v>
      </c>
    </row>
    <row r="1406" spans="1:29" x14ac:dyDescent="0.25">
      <c r="A1406">
        <v>700</v>
      </c>
      <c r="B1406">
        <v>10725</v>
      </c>
      <c r="C1406" t="s">
        <v>3100</v>
      </c>
      <c r="D1406" t="s">
        <v>49</v>
      </c>
      <c r="E1406" t="s">
        <v>320</v>
      </c>
      <c r="F1406" t="s">
        <v>3101</v>
      </c>
      <c r="G1406" t="str">
        <f>"00224514"</f>
        <v>00224514</v>
      </c>
      <c r="H1406" t="s">
        <v>234</v>
      </c>
      <c r="I1406">
        <v>0</v>
      </c>
      <c r="J1406">
        <v>0</v>
      </c>
      <c r="K1406">
        <v>0</v>
      </c>
      <c r="L1406">
        <v>0</v>
      </c>
      <c r="M1406">
        <v>0</v>
      </c>
      <c r="N1406">
        <v>70</v>
      </c>
      <c r="O1406">
        <v>0</v>
      </c>
      <c r="P1406">
        <v>0</v>
      </c>
      <c r="Q1406">
        <v>0</v>
      </c>
      <c r="R1406">
        <v>0</v>
      </c>
      <c r="S1406">
        <v>0</v>
      </c>
      <c r="T1406">
        <v>0</v>
      </c>
      <c r="U1406">
        <v>0</v>
      </c>
      <c r="V1406">
        <v>11</v>
      </c>
      <c r="W1406">
        <v>77</v>
      </c>
      <c r="X1406">
        <v>0</v>
      </c>
      <c r="Z1406">
        <v>0</v>
      </c>
      <c r="AA1406">
        <v>0</v>
      </c>
      <c r="AB1406">
        <v>0</v>
      </c>
      <c r="AC1406" t="s">
        <v>3102</v>
      </c>
    </row>
    <row r="1407" spans="1:29" x14ac:dyDescent="0.25">
      <c r="H1407" t="s">
        <v>3103</v>
      </c>
    </row>
    <row r="1408" spans="1:29" x14ac:dyDescent="0.25">
      <c r="A1408">
        <v>701</v>
      </c>
      <c r="B1408">
        <v>6321</v>
      </c>
      <c r="C1408" t="s">
        <v>3104</v>
      </c>
      <c r="D1408" t="s">
        <v>3105</v>
      </c>
      <c r="E1408" t="s">
        <v>3106</v>
      </c>
      <c r="F1408" t="s">
        <v>3107</v>
      </c>
      <c r="G1408" t="str">
        <f>"00359342"</f>
        <v>00359342</v>
      </c>
      <c r="H1408" t="s">
        <v>600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50</v>
      </c>
      <c r="O1408">
        <v>0</v>
      </c>
      <c r="P1408">
        <v>0</v>
      </c>
      <c r="Q1408">
        <v>0</v>
      </c>
      <c r="R1408">
        <v>0</v>
      </c>
      <c r="S1408">
        <v>0</v>
      </c>
      <c r="T1408">
        <v>0</v>
      </c>
      <c r="U1408">
        <v>0</v>
      </c>
      <c r="V1408">
        <v>0</v>
      </c>
      <c r="W1408">
        <v>0</v>
      </c>
      <c r="X1408">
        <v>0</v>
      </c>
      <c r="Z1408">
        <v>0</v>
      </c>
      <c r="AA1408">
        <v>6</v>
      </c>
      <c r="AB1408">
        <v>120</v>
      </c>
      <c r="AC1408" t="s">
        <v>3108</v>
      </c>
    </row>
    <row r="1409" spans="1:29" x14ac:dyDescent="0.25">
      <c r="H1409" t="s">
        <v>3109</v>
      </c>
    </row>
    <row r="1410" spans="1:29" x14ac:dyDescent="0.25">
      <c r="A1410">
        <v>702</v>
      </c>
      <c r="B1410">
        <v>15534</v>
      </c>
      <c r="C1410" t="s">
        <v>143</v>
      </c>
      <c r="D1410" t="s">
        <v>27</v>
      </c>
      <c r="E1410" t="s">
        <v>100</v>
      </c>
      <c r="F1410" t="s">
        <v>3110</v>
      </c>
      <c r="G1410" t="str">
        <f>"00498585"</f>
        <v>00498585</v>
      </c>
      <c r="H1410" t="s">
        <v>580</v>
      </c>
      <c r="I1410">
        <v>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0</v>
      </c>
      <c r="S1410">
        <v>0</v>
      </c>
      <c r="T1410">
        <v>0</v>
      </c>
      <c r="U1410">
        <v>0</v>
      </c>
      <c r="V1410">
        <v>20</v>
      </c>
      <c r="W1410">
        <v>140</v>
      </c>
      <c r="X1410">
        <v>0</v>
      </c>
      <c r="Z1410">
        <v>0</v>
      </c>
      <c r="AA1410">
        <v>0</v>
      </c>
      <c r="AB1410">
        <v>0</v>
      </c>
      <c r="AC1410" t="s">
        <v>3111</v>
      </c>
    </row>
    <row r="1411" spans="1:29" x14ac:dyDescent="0.25">
      <c r="H1411" t="s">
        <v>3112</v>
      </c>
    </row>
    <row r="1412" spans="1:29" x14ac:dyDescent="0.25">
      <c r="A1412">
        <v>703</v>
      </c>
      <c r="B1412">
        <v>1296</v>
      </c>
      <c r="C1412" t="s">
        <v>3113</v>
      </c>
      <c r="D1412" t="s">
        <v>34</v>
      </c>
      <c r="E1412" t="s">
        <v>303</v>
      </c>
      <c r="F1412" t="s">
        <v>3114</v>
      </c>
      <c r="G1412" t="str">
        <f>"201604002740"</f>
        <v>201604002740</v>
      </c>
      <c r="H1412" t="s">
        <v>832</v>
      </c>
      <c r="I1412">
        <v>0</v>
      </c>
      <c r="J1412">
        <v>0</v>
      </c>
      <c r="K1412">
        <v>0</v>
      </c>
      <c r="L1412">
        <v>0</v>
      </c>
      <c r="M1412">
        <v>0</v>
      </c>
      <c r="N1412">
        <v>70</v>
      </c>
      <c r="O1412">
        <v>0</v>
      </c>
      <c r="P1412">
        <v>0</v>
      </c>
      <c r="Q1412">
        <v>0</v>
      </c>
      <c r="R1412">
        <v>0</v>
      </c>
      <c r="S1412">
        <v>0</v>
      </c>
      <c r="T1412">
        <v>0</v>
      </c>
      <c r="U1412">
        <v>0</v>
      </c>
      <c r="V1412">
        <v>0</v>
      </c>
      <c r="W1412">
        <v>0</v>
      </c>
      <c r="X1412">
        <v>0</v>
      </c>
      <c r="Z1412">
        <v>0</v>
      </c>
      <c r="AA1412">
        <v>6</v>
      </c>
      <c r="AB1412">
        <v>120</v>
      </c>
      <c r="AC1412" t="s">
        <v>3115</v>
      </c>
    </row>
    <row r="1413" spans="1:29" x14ac:dyDescent="0.25">
      <c r="H1413" t="s">
        <v>3116</v>
      </c>
    </row>
    <row r="1414" spans="1:29" x14ac:dyDescent="0.25">
      <c r="A1414">
        <v>704</v>
      </c>
      <c r="B1414">
        <v>8564</v>
      </c>
      <c r="C1414" t="s">
        <v>3117</v>
      </c>
      <c r="D1414" t="s">
        <v>1981</v>
      </c>
      <c r="E1414" t="s">
        <v>82</v>
      </c>
      <c r="F1414" t="s">
        <v>3118</v>
      </c>
      <c r="G1414" t="str">
        <f>"00018542"</f>
        <v>00018542</v>
      </c>
      <c r="H1414" t="s">
        <v>171</v>
      </c>
      <c r="I1414">
        <v>0</v>
      </c>
      <c r="J1414">
        <v>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0</v>
      </c>
      <c r="S1414">
        <v>0</v>
      </c>
      <c r="T1414">
        <v>0</v>
      </c>
      <c r="U1414">
        <v>0</v>
      </c>
      <c r="V1414">
        <v>20</v>
      </c>
      <c r="W1414">
        <v>140</v>
      </c>
      <c r="X1414">
        <v>0</v>
      </c>
      <c r="Z1414">
        <v>0</v>
      </c>
      <c r="AA1414">
        <v>0</v>
      </c>
      <c r="AB1414">
        <v>0</v>
      </c>
      <c r="AC1414" t="s">
        <v>3119</v>
      </c>
    </row>
    <row r="1415" spans="1:29" x14ac:dyDescent="0.25">
      <c r="H1415" t="s">
        <v>3120</v>
      </c>
    </row>
    <row r="1416" spans="1:29" x14ac:dyDescent="0.25">
      <c r="A1416">
        <v>705</v>
      </c>
      <c r="B1416">
        <v>5372</v>
      </c>
      <c r="C1416" t="s">
        <v>3121</v>
      </c>
      <c r="D1416" t="s">
        <v>3122</v>
      </c>
      <c r="E1416" t="s">
        <v>584</v>
      </c>
      <c r="F1416" t="s">
        <v>3123</v>
      </c>
      <c r="G1416" t="str">
        <f>"00487433"</f>
        <v>00487433</v>
      </c>
      <c r="H1416">
        <v>814</v>
      </c>
      <c r="I1416">
        <v>0</v>
      </c>
      <c r="J1416">
        <v>0</v>
      </c>
      <c r="K1416">
        <v>0</v>
      </c>
      <c r="L1416">
        <v>0</v>
      </c>
      <c r="M1416">
        <v>0</v>
      </c>
      <c r="N1416">
        <v>30</v>
      </c>
      <c r="O1416">
        <v>0</v>
      </c>
      <c r="P1416">
        <v>0</v>
      </c>
      <c r="Q1416">
        <v>0</v>
      </c>
      <c r="R1416">
        <v>0</v>
      </c>
      <c r="S1416">
        <v>0</v>
      </c>
      <c r="T1416">
        <v>0</v>
      </c>
      <c r="U1416">
        <v>0</v>
      </c>
      <c r="V1416">
        <v>13</v>
      </c>
      <c r="W1416">
        <v>91</v>
      </c>
      <c r="X1416">
        <v>0</v>
      </c>
      <c r="Z1416">
        <v>0</v>
      </c>
      <c r="AA1416">
        <v>0</v>
      </c>
      <c r="AB1416">
        <v>0</v>
      </c>
      <c r="AC1416">
        <v>935</v>
      </c>
    </row>
    <row r="1417" spans="1:29" x14ac:dyDescent="0.25">
      <c r="H1417" t="s">
        <v>3124</v>
      </c>
    </row>
    <row r="1418" spans="1:29" x14ac:dyDescent="0.25">
      <c r="A1418">
        <v>706</v>
      </c>
      <c r="B1418">
        <v>6098</v>
      </c>
      <c r="C1418" t="s">
        <v>3125</v>
      </c>
      <c r="D1418" t="s">
        <v>358</v>
      </c>
      <c r="E1418" t="s">
        <v>375</v>
      </c>
      <c r="F1418" t="s">
        <v>3126</v>
      </c>
      <c r="G1418" t="str">
        <f>"201511010271"</f>
        <v>201511010271</v>
      </c>
      <c r="H1418">
        <v>770</v>
      </c>
      <c r="I1418">
        <v>0</v>
      </c>
      <c r="J1418">
        <v>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0</v>
      </c>
      <c r="S1418">
        <v>0</v>
      </c>
      <c r="T1418">
        <v>0</v>
      </c>
      <c r="U1418">
        <v>0</v>
      </c>
      <c r="V1418">
        <v>15</v>
      </c>
      <c r="W1418">
        <v>105</v>
      </c>
      <c r="X1418">
        <v>0</v>
      </c>
      <c r="Z1418">
        <v>0</v>
      </c>
      <c r="AA1418">
        <v>3</v>
      </c>
      <c r="AB1418">
        <v>60</v>
      </c>
      <c r="AC1418">
        <v>935</v>
      </c>
    </row>
    <row r="1419" spans="1:29" x14ac:dyDescent="0.25">
      <c r="H1419" t="s">
        <v>3127</v>
      </c>
    </row>
    <row r="1420" spans="1:29" x14ac:dyDescent="0.25">
      <c r="A1420">
        <v>707</v>
      </c>
      <c r="B1420">
        <v>3371</v>
      </c>
      <c r="C1420" t="s">
        <v>3128</v>
      </c>
      <c r="D1420" t="s">
        <v>1540</v>
      </c>
      <c r="E1420" t="s">
        <v>27</v>
      </c>
      <c r="F1420" t="s">
        <v>3129</v>
      </c>
      <c r="G1420" t="str">
        <f>"201511037006"</f>
        <v>201511037006</v>
      </c>
      <c r="H1420" t="s">
        <v>589</v>
      </c>
      <c r="I1420">
        <v>0</v>
      </c>
      <c r="J1420">
        <v>0</v>
      </c>
      <c r="K1420">
        <v>0</v>
      </c>
      <c r="L1420">
        <v>0</v>
      </c>
      <c r="M1420">
        <v>0</v>
      </c>
      <c r="N1420">
        <v>70</v>
      </c>
      <c r="O1420">
        <v>0</v>
      </c>
      <c r="P1420">
        <v>0</v>
      </c>
      <c r="Q1420">
        <v>0</v>
      </c>
      <c r="R1420">
        <v>0</v>
      </c>
      <c r="S1420">
        <v>0</v>
      </c>
      <c r="T1420">
        <v>0</v>
      </c>
      <c r="U1420">
        <v>0</v>
      </c>
      <c r="V1420">
        <v>14</v>
      </c>
      <c r="W1420">
        <v>98</v>
      </c>
      <c r="X1420">
        <v>0</v>
      </c>
      <c r="Z1420">
        <v>0</v>
      </c>
      <c r="AA1420">
        <v>0</v>
      </c>
      <c r="AB1420">
        <v>0</v>
      </c>
      <c r="AC1420" t="s">
        <v>3130</v>
      </c>
    </row>
    <row r="1421" spans="1:29" x14ac:dyDescent="0.25">
      <c r="H1421" t="s">
        <v>3131</v>
      </c>
    </row>
    <row r="1422" spans="1:29" x14ac:dyDescent="0.25">
      <c r="A1422">
        <v>708</v>
      </c>
      <c r="B1422">
        <v>8985</v>
      </c>
      <c r="C1422" t="s">
        <v>3132</v>
      </c>
      <c r="D1422" t="s">
        <v>309</v>
      </c>
      <c r="E1422" t="s">
        <v>1240</v>
      </c>
      <c r="F1422" t="s">
        <v>3133</v>
      </c>
      <c r="G1422" t="str">
        <f>"201511015034"</f>
        <v>201511015034</v>
      </c>
      <c r="H1422" t="s">
        <v>930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70</v>
      </c>
      <c r="O1422">
        <v>0</v>
      </c>
      <c r="P1422">
        <v>0</v>
      </c>
      <c r="Q1422">
        <v>0</v>
      </c>
      <c r="R1422">
        <v>0</v>
      </c>
      <c r="S1422">
        <v>0</v>
      </c>
      <c r="T1422">
        <v>0</v>
      </c>
      <c r="U1422">
        <v>0</v>
      </c>
      <c r="V1422">
        <v>0</v>
      </c>
      <c r="W1422">
        <v>0</v>
      </c>
      <c r="X1422">
        <v>0</v>
      </c>
      <c r="Z1422">
        <v>0</v>
      </c>
      <c r="AA1422">
        <v>0</v>
      </c>
      <c r="AB1422">
        <v>0</v>
      </c>
      <c r="AC1422" t="s">
        <v>3134</v>
      </c>
    </row>
    <row r="1423" spans="1:29" x14ac:dyDescent="0.25">
      <c r="H1423" t="s">
        <v>3135</v>
      </c>
    </row>
    <row r="1424" spans="1:29" x14ac:dyDescent="0.25">
      <c r="A1424">
        <v>709</v>
      </c>
      <c r="B1424">
        <v>14135</v>
      </c>
      <c r="C1424" t="s">
        <v>3136</v>
      </c>
      <c r="D1424" t="s">
        <v>486</v>
      </c>
      <c r="E1424" t="s">
        <v>135</v>
      </c>
      <c r="F1424" t="s">
        <v>3137</v>
      </c>
      <c r="G1424" t="str">
        <f>"00019794"</f>
        <v>00019794</v>
      </c>
      <c r="H1424" t="s">
        <v>207</v>
      </c>
      <c r="I1424">
        <v>0</v>
      </c>
      <c r="J1424">
        <v>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0</v>
      </c>
      <c r="S1424">
        <v>0</v>
      </c>
      <c r="T1424">
        <v>0</v>
      </c>
      <c r="U1424">
        <v>0</v>
      </c>
      <c r="V1424">
        <v>20</v>
      </c>
      <c r="W1424">
        <v>140</v>
      </c>
      <c r="X1424">
        <v>0</v>
      </c>
      <c r="Z1424">
        <v>0</v>
      </c>
      <c r="AA1424">
        <v>0</v>
      </c>
      <c r="AB1424">
        <v>0</v>
      </c>
      <c r="AC1424" t="s">
        <v>3138</v>
      </c>
    </row>
    <row r="1425" spans="1:29" x14ac:dyDescent="0.25">
      <c r="H1425" t="s">
        <v>3139</v>
      </c>
    </row>
    <row r="1426" spans="1:29" x14ac:dyDescent="0.25">
      <c r="A1426">
        <v>710</v>
      </c>
      <c r="B1426">
        <v>3189</v>
      </c>
      <c r="C1426" t="s">
        <v>432</v>
      </c>
      <c r="D1426" t="s">
        <v>65</v>
      </c>
      <c r="E1426" t="s">
        <v>49</v>
      </c>
      <c r="F1426" t="s">
        <v>3140</v>
      </c>
      <c r="G1426" t="str">
        <f>"00084047"</f>
        <v>00084047</v>
      </c>
      <c r="H1426" t="s">
        <v>421</v>
      </c>
      <c r="I1426">
        <v>0</v>
      </c>
      <c r="J1426">
        <v>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0</v>
      </c>
      <c r="S1426">
        <v>0</v>
      </c>
      <c r="T1426">
        <v>0</v>
      </c>
      <c r="U1426">
        <v>0</v>
      </c>
      <c r="V1426">
        <v>14</v>
      </c>
      <c r="W1426">
        <v>98</v>
      </c>
      <c r="X1426">
        <v>0</v>
      </c>
      <c r="Z1426">
        <v>0</v>
      </c>
      <c r="AA1426">
        <v>0</v>
      </c>
      <c r="AB1426">
        <v>0</v>
      </c>
      <c r="AC1426" t="s">
        <v>3141</v>
      </c>
    </row>
    <row r="1427" spans="1:29" x14ac:dyDescent="0.25">
      <c r="H1427" t="s">
        <v>3142</v>
      </c>
    </row>
    <row r="1428" spans="1:29" x14ac:dyDescent="0.25">
      <c r="A1428">
        <v>711</v>
      </c>
      <c r="B1428">
        <v>14061</v>
      </c>
      <c r="C1428" t="s">
        <v>3143</v>
      </c>
      <c r="D1428" t="s">
        <v>3144</v>
      </c>
      <c r="E1428" t="s">
        <v>1635</v>
      </c>
      <c r="F1428" t="s">
        <v>3145</v>
      </c>
      <c r="G1428" t="str">
        <f>"201511031282"</f>
        <v>201511031282</v>
      </c>
      <c r="H1428" t="s">
        <v>646</v>
      </c>
      <c r="I1428">
        <v>0</v>
      </c>
      <c r="J1428">
        <v>0</v>
      </c>
      <c r="K1428">
        <v>0</v>
      </c>
      <c r="L1428">
        <v>0</v>
      </c>
      <c r="M1428">
        <v>0</v>
      </c>
      <c r="N1428">
        <v>30</v>
      </c>
      <c r="O1428">
        <v>0</v>
      </c>
      <c r="P1428">
        <v>0</v>
      </c>
      <c r="Q1428">
        <v>0</v>
      </c>
      <c r="R1428">
        <v>0</v>
      </c>
      <c r="S1428">
        <v>0</v>
      </c>
      <c r="T1428">
        <v>0</v>
      </c>
      <c r="U1428">
        <v>0</v>
      </c>
      <c r="V1428">
        <v>16</v>
      </c>
      <c r="W1428">
        <v>112</v>
      </c>
      <c r="X1428">
        <v>0</v>
      </c>
      <c r="Z1428">
        <v>0</v>
      </c>
      <c r="AA1428">
        <v>0</v>
      </c>
      <c r="AB1428">
        <v>0</v>
      </c>
      <c r="AC1428" t="s">
        <v>3146</v>
      </c>
    </row>
    <row r="1429" spans="1:29" x14ac:dyDescent="0.25">
      <c r="H1429" t="s">
        <v>3147</v>
      </c>
    </row>
    <row r="1430" spans="1:29" x14ac:dyDescent="0.25">
      <c r="A1430">
        <v>712</v>
      </c>
      <c r="B1430">
        <v>526</v>
      </c>
      <c r="C1430" t="s">
        <v>3148</v>
      </c>
      <c r="D1430" t="s">
        <v>48</v>
      </c>
      <c r="E1430" t="s">
        <v>748</v>
      </c>
      <c r="F1430" t="s">
        <v>3149</v>
      </c>
      <c r="G1430" t="str">
        <f>"00488104"</f>
        <v>00488104</v>
      </c>
      <c r="H1430" t="s">
        <v>1426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30</v>
      </c>
      <c r="O1430">
        <v>0</v>
      </c>
      <c r="P1430">
        <v>0</v>
      </c>
      <c r="Q1430">
        <v>0</v>
      </c>
      <c r="R1430">
        <v>0</v>
      </c>
      <c r="S1430">
        <v>0</v>
      </c>
      <c r="T1430">
        <v>0</v>
      </c>
      <c r="U1430">
        <v>0</v>
      </c>
      <c r="V1430">
        <v>0</v>
      </c>
      <c r="W1430">
        <v>0</v>
      </c>
      <c r="X1430">
        <v>0</v>
      </c>
      <c r="Z1430">
        <v>0</v>
      </c>
      <c r="AA1430">
        <v>0</v>
      </c>
      <c r="AB1430">
        <v>0</v>
      </c>
      <c r="AC1430" t="s">
        <v>3150</v>
      </c>
    </row>
    <row r="1431" spans="1:29" x14ac:dyDescent="0.25">
      <c r="H1431" t="s">
        <v>3151</v>
      </c>
    </row>
    <row r="1432" spans="1:29" x14ac:dyDescent="0.25">
      <c r="A1432">
        <v>713</v>
      </c>
      <c r="B1432">
        <v>12805</v>
      </c>
      <c r="C1432" t="s">
        <v>3152</v>
      </c>
      <c r="D1432" t="s">
        <v>228</v>
      </c>
      <c r="E1432" t="s">
        <v>267</v>
      </c>
      <c r="F1432" t="s">
        <v>3153</v>
      </c>
      <c r="G1432" t="str">
        <f>"00486892"</f>
        <v>00486892</v>
      </c>
      <c r="H1432" t="s">
        <v>1880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30</v>
      </c>
      <c r="O1432">
        <v>0</v>
      </c>
      <c r="P1432">
        <v>0</v>
      </c>
      <c r="Q1432">
        <v>0</v>
      </c>
      <c r="R1432">
        <v>0</v>
      </c>
      <c r="S1432">
        <v>0</v>
      </c>
      <c r="T1432">
        <v>0</v>
      </c>
      <c r="U1432">
        <v>0</v>
      </c>
      <c r="V1432">
        <v>2</v>
      </c>
      <c r="W1432">
        <v>14</v>
      </c>
      <c r="X1432">
        <v>0</v>
      </c>
      <c r="Z1432">
        <v>0</v>
      </c>
      <c r="AA1432">
        <v>0</v>
      </c>
      <c r="AB1432">
        <v>0</v>
      </c>
      <c r="AC1432" t="s">
        <v>3154</v>
      </c>
    </row>
    <row r="1433" spans="1:29" x14ac:dyDescent="0.25">
      <c r="H1433" t="s">
        <v>3155</v>
      </c>
    </row>
    <row r="1434" spans="1:29" x14ac:dyDescent="0.25">
      <c r="A1434">
        <v>714</v>
      </c>
      <c r="B1434">
        <v>8931</v>
      </c>
      <c r="C1434" t="s">
        <v>3156</v>
      </c>
      <c r="D1434" t="s">
        <v>175</v>
      </c>
      <c r="E1434" t="s">
        <v>135</v>
      </c>
      <c r="F1434" t="s">
        <v>3157</v>
      </c>
      <c r="G1434" t="str">
        <f>"201511006496"</f>
        <v>201511006496</v>
      </c>
      <c r="H1434">
        <v>880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50</v>
      </c>
      <c r="O1434">
        <v>0</v>
      </c>
      <c r="P1434">
        <v>0</v>
      </c>
      <c r="Q1434">
        <v>0</v>
      </c>
      <c r="R1434">
        <v>0</v>
      </c>
      <c r="S1434">
        <v>0</v>
      </c>
      <c r="T1434">
        <v>0</v>
      </c>
      <c r="U1434">
        <v>0</v>
      </c>
      <c r="V1434">
        <v>0</v>
      </c>
      <c r="W1434">
        <v>0</v>
      </c>
      <c r="X1434">
        <v>0</v>
      </c>
      <c r="Z1434">
        <v>0</v>
      </c>
      <c r="AA1434">
        <v>0</v>
      </c>
      <c r="AB1434">
        <v>0</v>
      </c>
      <c r="AC1434">
        <v>930</v>
      </c>
    </row>
    <row r="1435" spans="1:29" x14ac:dyDescent="0.25">
      <c r="H1435" t="s">
        <v>3158</v>
      </c>
    </row>
    <row r="1436" spans="1:29" x14ac:dyDescent="0.25">
      <c r="A1436">
        <v>715</v>
      </c>
      <c r="B1436">
        <v>12177</v>
      </c>
      <c r="C1436" t="s">
        <v>3159</v>
      </c>
      <c r="D1436" t="s">
        <v>124</v>
      </c>
      <c r="E1436" t="s">
        <v>320</v>
      </c>
      <c r="F1436" t="s">
        <v>3160</v>
      </c>
      <c r="G1436" t="str">
        <f>"00230962"</f>
        <v>00230962</v>
      </c>
      <c r="H1436" t="s">
        <v>288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30</v>
      </c>
      <c r="O1436">
        <v>0</v>
      </c>
      <c r="P1436">
        <v>0</v>
      </c>
      <c r="Q1436">
        <v>0</v>
      </c>
      <c r="R1436">
        <v>0</v>
      </c>
      <c r="S1436">
        <v>0</v>
      </c>
      <c r="T1436">
        <v>0</v>
      </c>
      <c r="U1436">
        <v>0</v>
      </c>
      <c r="V1436">
        <v>3</v>
      </c>
      <c r="W1436">
        <v>21</v>
      </c>
      <c r="X1436">
        <v>0</v>
      </c>
      <c r="Z1436">
        <v>0</v>
      </c>
      <c r="AA1436">
        <v>0</v>
      </c>
      <c r="AB1436">
        <v>0</v>
      </c>
      <c r="AC1436" t="s">
        <v>3161</v>
      </c>
    </row>
    <row r="1437" spans="1:29" x14ac:dyDescent="0.25">
      <c r="H1437" t="s">
        <v>3162</v>
      </c>
    </row>
    <row r="1438" spans="1:29" x14ac:dyDescent="0.25">
      <c r="A1438">
        <v>716</v>
      </c>
      <c r="B1438">
        <v>9064</v>
      </c>
      <c r="C1438" t="s">
        <v>1698</v>
      </c>
      <c r="D1438" t="s">
        <v>44</v>
      </c>
      <c r="E1438" t="s">
        <v>584</v>
      </c>
      <c r="F1438" t="s">
        <v>3163</v>
      </c>
      <c r="G1438" t="str">
        <f>"00056099"</f>
        <v>00056099</v>
      </c>
      <c r="H1438" t="s">
        <v>2082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30</v>
      </c>
      <c r="R1438">
        <v>0</v>
      </c>
      <c r="S1438">
        <v>0</v>
      </c>
      <c r="T1438">
        <v>0</v>
      </c>
      <c r="U1438">
        <v>0</v>
      </c>
      <c r="V1438">
        <v>0</v>
      </c>
      <c r="W1438">
        <v>0</v>
      </c>
      <c r="X1438">
        <v>0</v>
      </c>
      <c r="Z1438">
        <v>0</v>
      </c>
      <c r="AA1438">
        <v>0</v>
      </c>
      <c r="AB1438">
        <v>0</v>
      </c>
      <c r="AC1438" t="s">
        <v>3164</v>
      </c>
    </row>
    <row r="1439" spans="1:29" x14ac:dyDescent="0.25">
      <c r="H1439" t="s">
        <v>3165</v>
      </c>
    </row>
    <row r="1440" spans="1:29" x14ac:dyDescent="0.25">
      <c r="A1440">
        <v>717</v>
      </c>
      <c r="B1440">
        <v>9605</v>
      </c>
      <c r="C1440" t="s">
        <v>3166</v>
      </c>
      <c r="D1440" t="s">
        <v>93</v>
      </c>
      <c r="E1440" t="s">
        <v>94</v>
      </c>
      <c r="F1440" t="s">
        <v>3167</v>
      </c>
      <c r="G1440" t="str">
        <f>"00148395"</f>
        <v>00148395</v>
      </c>
      <c r="H1440" t="s">
        <v>2122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30</v>
      </c>
      <c r="O1440">
        <v>0</v>
      </c>
      <c r="P1440">
        <v>0</v>
      </c>
      <c r="Q1440">
        <v>0</v>
      </c>
      <c r="R1440">
        <v>0</v>
      </c>
      <c r="S1440">
        <v>0</v>
      </c>
      <c r="T1440">
        <v>0</v>
      </c>
      <c r="U1440">
        <v>0</v>
      </c>
      <c r="V1440">
        <v>1</v>
      </c>
      <c r="W1440">
        <v>7</v>
      </c>
      <c r="X1440">
        <v>0</v>
      </c>
      <c r="Z1440">
        <v>0</v>
      </c>
      <c r="AA1440">
        <v>0</v>
      </c>
      <c r="AB1440">
        <v>0</v>
      </c>
      <c r="AC1440" t="s">
        <v>3168</v>
      </c>
    </row>
    <row r="1441" spans="1:29" x14ac:dyDescent="0.25">
      <c r="H1441" t="s">
        <v>3169</v>
      </c>
    </row>
    <row r="1442" spans="1:29" x14ac:dyDescent="0.25">
      <c r="A1442">
        <v>718</v>
      </c>
      <c r="B1442">
        <v>11638</v>
      </c>
      <c r="C1442" t="s">
        <v>3170</v>
      </c>
      <c r="D1442" t="s">
        <v>3171</v>
      </c>
      <c r="E1442" t="s">
        <v>748</v>
      </c>
      <c r="F1442" t="s">
        <v>3172</v>
      </c>
      <c r="G1442" t="str">
        <f>"201511026544"</f>
        <v>201511026544</v>
      </c>
      <c r="H1442" t="s">
        <v>1307</v>
      </c>
      <c r="I1442">
        <v>0</v>
      </c>
      <c r="J1442">
        <v>0</v>
      </c>
      <c r="K1442">
        <v>0</v>
      </c>
      <c r="L1442">
        <v>0</v>
      </c>
      <c r="M1442">
        <v>0</v>
      </c>
      <c r="N1442">
        <v>30</v>
      </c>
      <c r="O1442">
        <v>0</v>
      </c>
      <c r="P1442">
        <v>0</v>
      </c>
      <c r="Q1442">
        <v>0</v>
      </c>
      <c r="R1442">
        <v>0</v>
      </c>
      <c r="S1442">
        <v>0</v>
      </c>
      <c r="T1442">
        <v>0</v>
      </c>
      <c r="U1442">
        <v>0</v>
      </c>
      <c r="V1442">
        <v>0</v>
      </c>
      <c r="W1442">
        <v>0</v>
      </c>
      <c r="X1442">
        <v>0</v>
      </c>
      <c r="Z1442">
        <v>0</v>
      </c>
      <c r="AA1442">
        <v>0</v>
      </c>
      <c r="AB1442">
        <v>0</v>
      </c>
      <c r="AC1442" t="s">
        <v>3173</v>
      </c>
    </row>
    <row r="1443" spans="1:29" x14ac:dyDescent="0.25">
      <c r="H1443" t="s">
        <v>3174</v>
      </c>
    </row>
    <row r="1444" spans="1:29" x14ac:dyDescent="0.25">
      <c r="A1444">
        <v>719</v>
      </c>
      <c r="B1444">
        <v>14861</v>
      </c>
      <c r="C1444" t="s">
        <v>3175</v>
      </c>
      <c r="D1444" t="s">
        <v>3176</v>
      </c>
      <c r="E1444" t="s">
        <v>3177</v>
      </c>
      <c r="F1444" t="s">
        <v>3178</v>
      </c>
      <c r="G1444" t="str">
        <f>"00495161"</f>
        <v>00495161</v>
      </c>
      <c r="H1444" t="s">
        <v>177</v>
      </c>
      <c r="I1444">
        <v>0</v>
      </c>
      <c r="J1444">
        <v>0</v>
      </c>
      <c r="K1444">
        <v>0</v>
      </c>
      <c r="L1444">
        <v>0</v>
      </c>
      <c r="M1444">
        <v>0</v>
      </c>
      <c r="N1444">
        <v>70</v>
      </c>
      <c r="O1444">
        <v>0</v>
      </c>
      <c r="P1444">
        <v>0</v>
      </c>
      <c r="Q1444">
        <v>0</v>
      </c>
      <c r="R1444">
        <v>0</v>
      </c>
      <c r="S1444">
        <v>0</v>
      </c>
      <c r="T1444">
        <v>0</v>
      </c>
      <c r="U1444">
        <v>0</v>
      </c>
      <c r="V1444">
        <v>6</v>
      </c>
      <c r="W1444">
        <v>42</v>
      </c>
      <c r="X1444">
        <v>0</v>
      </c>
      <c r="Z1444">
        <v>0</v>
      </c>
      <c r="AA1444">
        <v>0</v>
      </c>
      <c r="AB1444">
        <v>0</v>
      </c>
      <c r="AC1444" t="s">
        <v>3179</v>
      </c>
    </row>
    <row r="1445" spans="1:29" x14ac:dyDescent="0.25">
      <c r="H1445" t="s">
        <v>3180</v>
      </c>
    </row>
    <row r="1446" spans="1:29" x14ac:dyDescent="0.25">
      <c r="A1446">
        <v>720</v>
      </c>
      <c r="B1446">
        <v>11671</v>
      </c>
      <c r="C1446" t="s">
        <v>3181</v>
      </c>
      <c r="D1446" t="s">
        <v>3182</v>
      </c>
      <c r="E1446" t="s">
        <v>3183</v>
      </c>
      <c r="F1446" t="s">
        <v>3184</v>
      </c>
      <c r="G1446" t="str">
        <f>"00487500"</f>
        <v>00487500</v>
      </c>
      <c r="H1446" t="s">
        <v>2130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30</v>
      </c>
      <c r="O1446">
        <v>0</v>
      </c>
      <c r="P1446">
        <v>0</v>
      </c>
      <c r="Q1446">
        <v>0</v>
      </c>
      <c r="R1446">
        <v>0</v>
      </c>
      <c r="S1446">
        <v>0</v>
      </c>
      <c r="T1446">
        <v>0</v>
      </c>
      <c r="U1446">
        <v>0</v>
      </c>
      <c r="V1446">
        <v>0</v>
      </c>
      <c r="W1446">
        <v>0</v>
      </c>
      <c r="X1446">
        <v>0</v>
      </c>
      <c r="Z1446">
        <v>0</v>
      </c>
      <c r="AA1446">
        <v>0</v>
      </c>
      <c r="AB1446">
        <v>0</v>
      </c>
      <c r="AC1446" t="s">
        <v>3185</v>
      </c>
    </row>
    <row r="1447" spans="1:29" x14ac:dyDescent="0.25">
      <c r="H1447" t="s">
        <v>3186</v>
      </c>
    </row>
    <row r="1448" spans="1:29" x14ac:dyDescent="0.25">
      <c r="A1448">
        <v>721</v>
      </c>
      <c r="B1448">
        <v>2028</v>
      </c>
      <c r="C1448" t="s">
        <v>2785</v>
      </c>
      <c r="D1448" t="s">
        <v>3187</v>
      </c>
      <c r="E1448" t="s">
        <v>49</v>
      </c>
      <c r="F1448" t="s">
        <v>3188</v>
      </c>
      <c r="G1448" t="str">
        <f>"00016489"</f>
        <v>00016489</v>
      </c>
      <c r="H1448" t="s">
        <v>305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70</v>
      </c>
      <c r="O1448">
        <v>0</v>
      </c>
      <c r="P1448">
        <v>0</v>
      </c>
      <c r="Q1448">
        <v>0</v>
      </c>
      <c r="R1448">
        <v>0</v>
      </c>
      <c r="S1448">
        <v>0</v>
      </c>
      <c r="T1448">
        <v>0</v>
      </c>
      <c r="U1448">
        <v>0</v>
      </c>
      <c r="V1448">
        <v>0</v>
      </c>
      <c r="W1448">
        <v>0</v>
      </c>
      <c r="X1448">
        <v>0</v>
      </c>
      <c r="Z1448">
        <v>0</v>
      </c>
      <c r="AA1448">
        <v>2</v>
      </c>
      <c r="AB1448">
        <v>40</v>
      </c>
      <c r="AC1448" t="s">
        <v>3189</v>
      </c>
    </row>
    <row r="1449" spans="1:29" x14ac:dyDescent="0.25">
      <c r="H1449" t="s">
        <v>3190</v>
      </c>
    </row>
    <row r="1450" spans="1:29" x14ac:dyDescent="0.25">
      <c r="A1450">
        <v>722</v>
      </c>
      <c r="B1450">
        <v>8968</v>
      </c>
      <c r="C1450" t="s">
        <v>3191</v>
      </c>
      <c r="D1450" t="s">
        <v>379</v>
      </c>
      <c r="E1450" t="s">
        <v>1240</v>
      </c>
      <c r="F1450" t="s">
        <v>3192</v>
      </c>
      <c r="G1450" t="str">
        <f>"00019038"</f>
        <v>00019038</v>
      </c>
      <c r="H1450" t="s">
        <v>488</v>
      </c>
      <c r="I1450">
        <v>0</v>
      </c>
      <c r="J1450">
        <v>0</v>
      </c>
      <c r="K1450">
        <v>0</v>
      </c>
      <c r="L1450">
        <v>0</v>
      </c>
      <c r="M1450">
        <v>0</v>
      </c>
      <c r="N1450">
        <v>70</v>
      </c>
      <c r="O1450">
        <v>0</v>
      </c>
      <c r="P1450">
        <v>0</v>
      </c>
      <c r="Q1450">
        <v>0</v>
      </c>
      <c r="R1450">
        <v>0</v>
      </c>
      <c r="S1450">
        <v>0</v>
      </c>
      <c r="T1450">
        <v>0</v>
      </c>
      <c r="U1450">
        <v>0</v>
      </c>
      <c r="V1450">
        <v>5</v>
      </c>
      <c r="W1450">
        <v>35</v>
      </c>
      <c r="X1450">
        <v>0</v>
      </c>
      <c r="Z1450">
        <v>0</v>
      </c>
      <c r="AA1450">
        <v>0</v>
      </c>
      <c r="AB1450">
        <v>0</v>
      </c>
      <c r="AC1450" t="s">
        <v>3193</v>
      </c>
    </row>
    <row r="1451" spans="1:29" x14ac:dyDescent="0.25">
      <c r="H1451" t="s">
        <v>3194</v>
      </c>
    </row>
    <row r="1452" spans="1:29" x14ac:dyDescent="0.25">
      <c r="A1452">
        <v>723</v>
      </c>
      <c r="B1452">
        <v>6518</v>
      </c>
      <c r="C1452" t="s">
        <v>255</v>
      </c>
      <c r="D1452" t="s">
        <v>82</v>
      </c>
      <c r="E1452" t="s">
        <v>3195</v>
      </c>
      <c r="F1452" t="s">
        <v>3196</v>
      </c>
      <c r="G1452" t="str">
        <f>"00495309"</f>
        <v>00495309</v>
      </c>
      <c r="H1452" t="s">
        <v>177</v>
      </c>
      <c r="I1452">
        <v>0</v>
      </c>
      <c r="J1452">
        <v>0</v>
      </c>
      <c r="K1452">
        <v>0</v>
      </c>
      <c r="L1452">
        <v>0</v>
      </c>
      <c r="M1452">
        <v>0</v>
      </c>
      <c r="N1452">
        <v>70</v>
      </c>
      <c r="O1452">
        <v>0</v>
      </c>
      <c r="P1452">
        <v>0</v>
      </c>
      <c r="Q1452">
        <v>0</v>
      </c>
      <c r="R1452">
        <v>0</v>
      </c>
      <c r="S1452">
        <v>0</v>
      </c>
      <c r="T1452">
        <v>0</v>
      </c>
      <c r="U1452">
        <v>0</v>
      </c>
      <c r="V1452">
        <v>0</v>
      </c>
      <c r="W1452">
        <v>0</v>
      </c>
      <c r="X1452">
        <v>0</v>
      </c>
      <c r="Z1452">
        <v>0</v>
      </c>
      <c r="AA1452">
        <v>2</v>
      </c>
      <c r="AB1452">
        <v>40</v>
      </c>
      <c r="AC1452" t="s">
        <v>1506</v>
      </c>
    </row>
    <row r="1453" spans="1:29" x14ac:dyDescent="0.25">
      <c r="H1453" t="s">
        <v>3197</v>
      </c>
    </row>
    <row r="1454" spans="1:29" x14ac:dyDescent="0.25">
      <c r="A1454">
        <v>724</v>
      </c>
      <c r="B1454">
        <v>9272</v>
      </c>
      <c r="C1454" t="s">
        <v>3198</v>
      </c>
      <c r="D1454" t="s">
        <v>1499</v>
      </c>
      <c r="E1454" t="s">
        <v>82</v>
      </c>
      <c r="F1454" t="s">
        <v>3199</v>
      </c>
      <c r="G1454" t="str">
        <f>"201511033078"</f>
        <v>201511033078</v>
      </c>
      <c r="H1454" t="s">
        <v>2092</v>
      </c>
      <c r="I1454">
        <v>0</v>
      </c>
      <c r="J1454">
        <v>0</v>
      </c>
      <c r="K1454">
        <v>0</v>
      </c>
      <c r="L1454">
        <v>0</v>
      </c>
      <c r="M1454">
        <v>0</v>
      </c>
      <c r="N1454">
        <v>30</v>
      </c>
      <c r="O1454">
        <v>0</v>
      </c>
      <c r="P1454">
        <v>30</v>
      </c>
      <c r="Q1454">
        <v>0</v>
      </c>
      <c r="R1454">
        <v>0</v>
      </c>
      <c r="S1454">
        <v>0</v>
      </c>
      <c r="T1454">
        <v>0</v>
      </c>
      <c r="U1454">
        <v>0</v>
      </c>
      <c r="V1454">
        <v>15</v>
      </c>
      <c r="W1454">
        <v>105</v>
      </c>
      <c r="X1454">
        <v>0</v>
      </c>
      <c r="Z1454">
        <v>0</v>
      </c>
      <c r="AA1454">
        <v>0</v>
      </c>
      <c r="AB1454">
        <v>0</v>
      </c>
      <c r="AC1454" t="s">
        <v>1506</v>
      </c>
    </row>
    <row r="1455" spans="1:29" x14ac:dyDescent="0.25">
      <c r="H1455" t="s">
        <v>3200</v>
      </c>
    </row>
    <row r="1456" spans="1:29" x14ac:dyDescent="0.25">
      <c r="A1456">
        <v>725</v>
      </c>
      <c r="B1456">
        <v>16102</v>
      </c>
      <c r="C1456" t="s">
        <v>3201</v>
      </c>
      <c r="D1456" t="s">
        <v>1540</v>
      </c>
      <c r="E1456" t="s">
        <v>1059</v>
      </c>
      <c r="F1456" t="s">
        <v>3202</v>
      </c>
      <c r="G1456" t="str">
        <f>"00491167"</f>
        <v>00491167</v>
      </c>
      <c r="H1456">
        <v>770</v>
      </c>
      <c r="I1456">
        <v>0</v>
      </c>
      <c r="J1456">
        <v>0</v>
      </c>
      <c r="K1456">
        <v>0</v>
      </c>
      <c r="L1456">
        <v>0</v>
      </c>
      <c r="M1456">
        <v>0</v>
      </c>
      <c r="N1456">
        <v>50</v>
      </c>
      <c r="O1456">
        <v>0</v>
      </c>
      <c r="P1456">
        <v>0</v>
      </c>
      <c r="Q1456">
        <v>0</v>
      </c>
      <c r="R1456">
        <v>0</v>
      </c>
      <c r="S1456">
        <v>0</v>
      </c>
      <c r="T1456">
        <v>0</v>
      </c>
      <c r="U1456">
        <v>0</v>
      </c>
      <c r="V1456">
        <v>15</v>
      </c>
      <c r="W1456">
        <v>105</v>
      </c>
      <c r="X1456">
        <v>0</v>
      </c>
      <c r="Z1456">
        <v>0</v>
      </c>
      <c r="AA1456">
        <v>0</v>
      </c>
      <c r="AB1456">
        <v>0</v>
      </c>
      <c r="AC1456">
        <v>925</v>
      </c>
    </row>
    <row r="1457" spans="1:29" x14ac:dyDescent="0.25">
      <c r="H1457" t="s">
        <v>3203</v>
      </c>
    </row>
    <row r="1458" spans="1:29" x14ac:dyDescent="0.25">
      <c r="A1458">
        <v>726</v>
      </c>
      <c r="B1458">
        <v>3536</v>
      </c>
      <c r="C1458" t="s">
        <v>3204</v>
      </c>
      <c r="D1458" t="s">
        <v>65</v>
      </c>
      <c r="E1458" t="s">
        <v>89</v>
      </c>
      <c r="F1458" t="s">
        <v>3205</v>
      </c>
      <c r="G1458" t="str">
        <f>"201511034948"</f>
        <v>201511034948</v>
      </c>
      <c r="H1458" t="s">
        <v>102</v>
      </c>
      <c r="I1458">
        <v>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0</v>
      </c>
      <c r="S1458">
        <v>0</v>
      </c>
      <c r="T1458">
        <v>0</v>
      </c>
      <c r="U1458">
        <v>0</v>
      </c>
      <c r="V1458">
        <v>18</v>
      </c>
      <c r="W1458">
        <v>126</v>
      </c>
      <c r="X1458">
        <v>0</v>
      </c>
      <c r="Z1458">
        <v>0</v>
      </c>
      <c r="AA1458">
        <v>0</v>
      </c>
      <c r="AB1458">
        <v>0</v>
      </c>
      <c r="AC1458" t="s">
        <v>3206</v>
      </c>
    </row>
    <row r="1459" spans="1:29" x14ac:dyDescent="0.25">
      <c r="H1459" t="s">
        <v>3207</v>
      </c>
    </row>
    <row r="1460" spans="1:29" x14ac:dyDescent="0.25">
      <c r="A1460">
        <v>727</v>
      </c>
      <c r="B1460">
        <v>13864</v>
      </c>
      <c r="C1460" t="s">
        <v>3208</v>
      </c>
      <c r="D1460" t="s">
        <v>1218</v>
      </c>
      <c r="E1460" t="s">
        <v>89</v>
      </c>
      <c r="F1460" t="s">
        <v>3209</v>
      </c>
      <c r="G1460" t="str">
        <f>"201511021555"</f>
        <v>201511021555</v>
      </c>
      <c r="H1460" t="s">
        <v>273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50</v>
      </c>
      <c r="O1460">
        <v>0</v>
      </c>
      <c r="P1460">
        <v>0</v>
      </c>
      <c r="Q1460">
        <v>0</v>
      </c>
      <c r="R1460">
        <v>0</v>
      </c>
      <c r="S1460">
        <v>0</v>
      </c>
      <c r="T1460">
        <v>0</v>
      </c>
      <c r="U1460">
        <v>0</v>
      </c>
      <c r="V1460">
        <v>8</v>
      </c>
      <c r="W1460">
        <v>56</v>
      </c>
      <c r="X1460">
        <v>0</v>
      </c>
      <c r="Z1460">
        <v>0</v>
      </c>
      <c r="AA1460">
        <v>0</v>
      </c>
      <c r="AB1460">
        <v>0</v>
      </c>
      <c r="AC1460" t="s">
        <v>3210</v>
      </c>
    </row>
    <row r="1461" spans="1:29" x14ac:dyDescent="0.25">
      <c r="H1461" t="s">
        <v>3211</v>
      </c>
    </row>
    <row r="1462" spans="1:29" x14ac:dyDescent="0.25">
      <c r="A1462">
        <v>728</v>
      </c>
      <c r="B1462">
        <v>3725</v>
      </c>
      <c r="C1462" t="s">
        <v>3212</v>
      </c>
      <c r="D1462" t="s">
        <v>3213</v>
      </c>
      <c r="E1462" t="s">
        <v>82</v>
      </c>
      <c r="F1462" t="s">
        <v>3214</v>
      </c>
      <c r="G1462" t="str">
        <f>"00462436"</f>
        <v>00462436</v>
      </c>
      <c r="H1462" t="s">
        <v>151</v>
      </c>
      <c r="I1462">
        <v>0</v>
      </c>
      <c r="J1462">
        <v>0</v>
      </c>
      <c r="K1462">
        <v>0</v>
      </c>
      <c r="L1462">
        <v>0</v>
      </c>
      <c r="M1462">
        <v>0</v>
      </c>
      <c r="N1462">
        <v>30</v>
      </c>
      <c r="O1462">
        <v>0</v>
      </c>
      <c r="P1462">
        <v>0</v>
      </c>
      <c r="Q1462">
        <v>0</v>
      </c>
      <c r="R1462">
        <v>0</v>
      </c>
      <c r="S1462">
        <v>0</v>
      </c>
      <c r="T1462">
        <v>0</v>
      </c>
      <c r="U1462">
        <v>0</v>
      </c>
      <c r="V1462">
        <v>14</v>
      </c>
      <c r="W1462">
        <v>98</v>
      </c>
      <c r="X1462">
        <v>0</v>
      </c>
      <c r="Z1462">
        <v>0</v>
      </c>
      <c r="AA1462">
        <v>0</v>
      </c>
      <c r="AB1462">
        <v>0</v>
      </c>
      <c r="AC1462" t="s">
        <v>3210</v>
      </c>
    </row>
    <row r="1463" spans="1:29" x14ac:dyDescent="0.25">
      <c r="H1463" t="s">
        <v>3215</v>
      </c>
    </row>
    <row r="1464" spans="1:29" x14ac:dyDescent="0.25">
      <c r="A1464">
        <v>729</v>
      </c>
      <c r="B1464">
        <v>8085</v>
      </c>
      <c r="C1464" t="s">
        <v>3216</v>
      </c>
      <c r="D1464" t="s">
        <v>689</v>
      </c>
      <c r="E1464" t="s">
        <v>1240</v>
      </c>
      <c r="F1464" t="s">
        <v>3217</v>
      </c>
      <c r="G1464" t="str">
        <f>"201511030730"</f>
        <v>201511030730</v>
      </c>
      <c r="H1464" t="s">
        <v>1094</v>
      </c>
      <c r="I1464">
        <v>0</v>
      </c>
      <c r="J1464">
        <v>0</v>
      </c>
      <c r="K1464">
        <v>0</v>
      </c>
      <c r="L1464">
        <v>0</v>
      </c>
      <c r="M1464">
        <v>0</v>
      </c>
      <c r="N1464">
        <v>50</v>
      </c>
      <c r="O1464">
        <v>0</v>
      </c>
      <c r="P1464">
        <v>0</v>
      </c>
      <c r="Q1464">
        <v>0</v>
      </c>
      <c r="R1464">
        <v>0</v>
      </c>
      <c r="S1464">
        <v>0</v>
      </c>
      <c r="T1464">
        <v>0</v>
      </c>
      <c r="U1464">
        <v>0</v>
      </c>
      <c r="V1464">
        <v>2</v>
      </c>
      <c r="W1464">
        <v>14</v>
      </c>
      <c r="X1464">
        <v>0</v>
      </c>
      <c r="Z1464">
        <v>0</v>
      </c>
      <c r="AA1464">
        <v>0</v>
      </c>
      <c r="AB1464">
        <v>0</v>
      </c>
      <c r="AC1464" t="s">
        <v>3218</v>
      </c>
    </row>
    <row r="1465" spans="1:29" x14ac:dyDescent="0.25">
      <c r="H1465" t="s">
        <v>3219</v>
      </c>
    </row>
    <row r="1466" spans="1:29" x14ac:dyDescent="0.25">
      <c r="A1466">
        <v>730</v>
      </c>
      <c r="B1466">
        <v>11534</v>
      </c>
      <c r="C1466" t="s">
        <v>3220</v>
      </c>
      <c r="D1466" t="s">
        <v>22</v>
      </c>
      <c r="E1466" t="s">
        <v>34</v>
      </c>
      <c r="F1466" t="s">
        <v>3221</v>
      </c>
      <c r="G1466" t="str">
        <f>"00463700"</f>
        <v>00463700</v>
      </c>
      <c r="H1466" t="s">
        <v>2494</v>
      </c>
      <c r="I1466">
        <v>0</v>
      </c>
      <c r="J1466">
        <v>0</v>
      </c>
      <c r="K1466">
        <v>0</v>
      </c>
      <c r="L1466">
        <v>0</v>
      </c>
      <c r="M1466">
        <v>0</v>
      </c>
      <c r="N1466">
        <v>70</v>
      </c>
      <c r="O1466">
        <v>0</v>
      </c>
      <c r="P1466">
        <v>0</v>
      </c>
      <c r="Q1466">
        <v>0</v>
      </c>
      <c r="R1466">
        <v>0</v>
      </c>
      <c r="S1466">
        <v>0</v>
      </c>
      <c r="T1466">
        <v>0</v>
      </c>
      <c r="U1466">
        <v>0</v>
      </c>
      <c r="V1466">
        <v>0</v>
      </c>
      <c r="W1466">
        <v>0</v>
      </c>
      <c r="X1466">
        <v>0</v>
      </c>
      <c r="Z1466">
        <v>0</v>
      </c>
      <c r="AA1466">
        <v>0</v>
      </c>
      <c r="AB1466">
        <v>0</v>
      </c>
      <c r="AC1466" t="s">
        <v>3222</v>
      </c>
    </row>
    <row r="1467" spans="1:29" x14ac:dyDescent="0.25">
      <c r="H1467" t="s">
        <v>3223</v>
      </c>
    </row>
    <row r="1468" spans="1:29" x14ac:dyDescent="0.25">
      <c r="A1468">
        <v>731</v>
      </c>
      <c r="B1468">
        <v>8902</v>
      </c>
      <c r="C1468" t="s">
        <v>3224</v>
      </c>
      <c r="D1468" t="s">
        <v>71</v>
      </c>
      <c r="E1468" t="s">
        <v>1709</v>
      </c>
      <c r="F1468" t="s">
        <v>3225</v>
      </c>
      <c r="G1468" t="str">
        <f>"201604004230"</f>
        <v>201604004230</v>
      </c>
      <c r="H1468" t="s">
        <v>1767</v>
      </c>
      <c r="I1468">
        <v>0</v>
      </c>
      <c r="J1468">
        <v>0</v>
      </c>
      <c r="K1468">
        <v>0</v>
      </c>
      <c r="L1468">
        <v>0</v>
      </c>
      <c r="M1468">
        <v>0</v>
      </c>
      <c r="N1468">
        <v>30</v>
      </c>
      <c r="O1468">
        <v>30</v>
      </c>
      <c r="P1468">
        <v>0</v>
      </c>
      <c r="Q1468">
        <v>0</v>
      </c>
      <c r="R1468">
        <v>0</v>
      </c>
      <c r="S1468">
        <v>0</v>
      </c>
      <c r="T1468">
        <v>0</v>
      </c>
      <c r="U1468">
        <v>0</v>
      </c>
      <c r="V1468">
        <v>0</v>
      </c>
      <c r="W1468">
        <v>0</v>
      </c>
      <c r="X1468">
        <v>0</v>
      </c>
      <c r="Z1468">
        <v>0</v>
      </c>
      <c r="AA1468">
        <v>0</v>
      </c>
      <c r="AB1468">
        <v>0</v>
      </c>
      <c r="AC1468" t="s">
        <v>3226</v>
      </c>
    </row>
    <row r="1469" spans="1:29" x14ac:dyDescent="0.25">
      <c r="H1469" t="s">
        <v>3227</v>
      </c>
    </row>
    <row r="1470" spans="1:29" x14ac:dyDescent="0.25">
      <c r="A1470">
        <v>732</v>
      </c>
      <c r="B1470">
        <v>12839</v>
      </c>
      <c r="C1470" t="s">
        <v>3228</v>
      </c>
      <c r="D1470" t="s">
        <v>3229</v>
      </c>
      <c r="E1470" t="s">
        <v>135</v>
      </c>
      <c r="F1470" t="s">
        <v>3230</v>
      </c>
      <c r="G1470" t="str">
        <f>"00492491"</f>
        <v>00492491</v>
      </c>
      <c r="H1470" t="s">
        <v>2122</v>
      </c>
      <c r="I1470">
        <v>0</v>
      </c>
      <c r="J1470">
        <v>0</v>
      </c>
      <c r="K1470">
        <v>0</v>
      </c>
      <c r="L1470">
        <v>0</v>
      </c>
      <c r="M1470">
        <v>0</v>
      </c>
      <c r="N1470">
        <v>30</v>
      </c>
      <c r="O1470">
        <v>0</v>
      </c>
      <c r="P1470">
        <v>0</v>
      </c>
      <c r="Q1470">
        <v>0</v>
      </c>
      <c r="R1470">
        <v>0</v>
      </c>
      <c r="S1470">
        <v>0</v>
      </c>
      <c r="T1470">
        <v>0</v>
      </c>
      <c r="U1470">
        <v>0</v>
      </c>
      <c r="V1470">
        <v>0</v>
      </c>
      <c r="W1470">
        <v>0</v>
      </c>
      <c r="X1470">
        <v>0</v>
      </c>
      <c r="Z1470">
        <v>0</v>
      </c>
      <c r="AA1470">
        <v>0</v>
      </c>
      <c r="AB1470">
        <v>0</v>
      </c>
      <c r="AC1470" t="s">
        <v>3231</v>
      </c>
    </row>
    <row r="1471" spans="1:29" x14ac:dyDescent="0.25">
      <c r="H1471" t="s">
        <v>3232</v>
      </c>
    </row>
    <row r="1472" spans="1:29" x14ac:dyDescent="0.25">
      <c r="A1472">
        <v>733</v>
      </c>
      <c r="B1472">
        <v>16283</v>
      </c>
      <c r="C1472" t="s">
        <v>3233</v>
      </c>
      <c r="D1472" t="s">
        <v>44</v>
      </c>
      <c r="E1472" t="s">
        <v>34</v>
      </c>
      <c r="F1472" t="s">
        <v>3234</v>
      </c>
      <c r="G1472" t="str">
        <f>"00492788"</f>
        <v>00492788</v>
      </c>
      <c r="H1472">
        <v>880</v>
      </c>
      <c r="I1472">
        <v>0</v>
      </c>
      <c r="J1472">
        <v>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S1472">
        <v>0</v>
      </c>
      <c r="T1472">
        <v>0</v>
      </c>
      <c r="U1472">
        <v>0</v>
      </c>
      <c r="V1472">
        <v>6</v>
      </c>
      <c r="W1472">
        <v>42</v>
      </c>
      <c r="X1472">
        <v>0</v>
      </c>
      <c r="Z1472">
        <v>0</v>
      </c>
      <c r="AA1472">
        <v>0</v>
      </c>
      <c r="AB1472">
        <v>0</v>
      </c>
      <c r="AC1472">
        <v>922</v>
      </c>
    </row>
    <row r="1473" spans="1:29" x14ac:dyDescent="0.25">
      <c r="H1473" t="s">
        <v>3235</v>
      </c>
    </row>
    <row r="1474" spans="1:29" x14ac:dyDescent="0.25">
      <c r="A1474">
        <v>734</v>
      </c>
      <c r="B1474">
        <v>6569</v>
      </c>
      <c r="C1474" t="s">
        <v>3236</v>
      </c>
      <c r="D1474" t="s">
        <v>48</v>
      </c>
      <c r="E1474" t="s">
        <v>3237</v>
      </c>
      <c r="F1474" t="s">
        <v>3238</v>
      </c>
      <c r="G1474" t="str">
        <f>"201511012556"</f>
        <v>201511012556</v>
      </c>
      <c r="H1474" t="s">
        <v>1847</v>
      </c>
      <c r="I1474">
        <v>0</v>
      </c>
      <c r="J1474">
        <v>0</v>
      </c>
      <c r="K1474">
        <v>0</v>
      </c>
      <c r="L1474">
        <v>0</v>
      </c>
      <c r="M1474">
        <v>0</v>
      </c>
      <c r="N1474">
        <v>30</v>
      </c>
      <c r="O1474">
        <v>0</v>
      </c>
      <c r="P1474">
        <v>0</v>
      </c>
      <c r="Q1474">
        <v>0</v>
      </c>
      <c r="R1474">
        <v>0</v>
      </c>
      <c r="S1474">
        <v>0</v>
      </c>
      <c r="T1474">
        <v>0</v>
      </c>
      <c r="U1474">
        <v>0</v>
      </c>
      <c r="V1474">
        <v>1</v>
      </c>
      <c r="W1474">
        <v>7</v>
      </c>
      <c r="X1474">
        <v>0</v>
      </c>
      <c r="Z1474">
        <v>0</v>
      </c>
      <c r="AA1474">
        <v>2</v>
      </c>
      <c r="AB1474">
        <v>40</v>
      </c>
      <c r="AC1474" t="s">
        <v>1619</v>
      </c>
    </row>
    <row r="1475" spans="1:29" x14ac:dyDescent="0.25">
      <c r="H1475" t="s">
        <v>3239</v>
      </c>
    </row>
    <row r="1476" spans="1:29" x14ac:dyDescent="0.25">
      <c r="A1476">
        <v>735</v>
      </c>
      <c r="B1476">
        <v>15521</v>
      </c>
      <c r="C1476" t="s">
        <v>3240</v>
      </c>
      <c r="D1476" t="s">
        <v>433</v>
      </c>
      <c r="E1476" t="s">
        <v>465</v>
      </c>
      <c r="F1476" t="s">
        <v>3241</v>
      </c>
      <c r="G1476" t="str">
        <f>"00225080"</f>
        <v>00225080</v>
      </c>
      <c r="H1476" t="s">
        <v>73</v>
      </c>
      <c r="I1476">
        <v>0</v>
      </c>
      <c r="J1476">
        <v>0</v>
      </c>
      <c r="K1476">
        <v>0</v>
      </c>
      <c r="L1476">
        <v>0</v>
      </c>
      <c r="M1476">
        <v>0</v>
      </c>
      <c r="N1476">
        <v>30</v>
      </c>
      <c r="O1476">
        <v>0</v>
      </c>
      <c r="P1476">
        <v>0</v>
      </c>
      <c r="Q1476">
        <v>0</v>
      </c>
      <c r="R1476">
        <v>0</v>
      </c>
      <c r="S1476">
        <v>0</v>
      </c>
      <c r="T1476">
        <v>0</v>
      </c>
      <c r="U1476">
        <v>0</v>
      </c>
      <c r="V1476">
        <v>13</v>
      </c>
      <c r="W1476">
        <v>91</v>
      </c>
      <c r="X1476">
        <v>0</v>
      </c>
      <c r="Z1476">
        <v>0</v>
      </c>
      <c r="AA1476">
        <v>0</v>
      </c>
      <c r="AB1476">
        <v>0</v>
      </c>
      <c r="AC1476" t="s">
        <v>1619</v>
      </c>
    </row>
    <row r="1477" spans="1:29" x14ac:dyDescent="0.25">
      <c r="H1477" t="s">
        <v>3242</v>
      </c>
    </row>
    <row r="1478" spans="1:29" x14ac:dyDescent="0.25">
      <c r="A1478">
        <v>736</v>
      </c>
      <c r="B1478">
        <v>8395</v>
      </c>
      <c r="C1478" t="s">
        <v>411</v>
      </c>
      <c r="D1478" t="s">
        <v>1214</v>
      </c>
      <c r="E1478" t="s">
        <v>59</v>
      </c>
      <c r="F1478" t="s">
        <v>3243</v>
      </c>
      <c r="G1478" t="str">
        <f>"201511035880"</f>
        <v>201511035880</v>
      </c>
      <c r="H1478" t="s">
        <v>239</v>
      </c>
      <c r="I1478">
        <v>0</v>
      </c>
      <c r="J1478">
        <v>0</v>
      </c>
      <c r="K1478">
        <v>0</v>
      </c>
      <c r="L1478">
        <v>0</v>
      </c>
      <c r="M1478">
        <v>0</v>
      </c>
      <c r="N1478">
        <v>30</v>
      </c>
      <c r="O1478">
        <v>0</v>
      </c>
      <c r="P1478">
        <v>0</v>
      </c>
      <c r="Q1478">
        <v>0</v>
      </c>
      <c r="R1478">
        <v>0</v>
      </c>
      <c r="S1478">
        <v>0</v>
      </c>
      <c r="T1478">
        <v>0</v>
      </c>
      <c r="U1478">
        <v>0</v>
      </c>
      <c r="V1478">
        <v>10</v>
      </c>
      <c r="W1478">
        <v>70</v>
      </c>
      <c r="X1478">
        <v>0</v>
      </c>
      <c r="Z1478">
        <v>0</v>
      </c>
      <c r="AA1478">
        <v>0</v>
      </c>
      <c r="AB1478">
        <v>0</v>
      </c>
      <c r="AC1478" t="s">
        <v>3244</v>
      </c>
    </row>
    <row r="1479" spans="1:29" x14ac:dyDescent="0.25">
      <c r="H1479" t="s">
        <v>3245</v>
      </c>
    </row>
    <row r="1480" spans="1:29" x14ac:dyDescent="0.25">
      <c r="A1480">
        <v>737</v>
      </c>
      <c r="B1480">
        <v>5141</v>
      </c>
      <c r="C1480" t="s">
        <v>3246</v>
      </c>
      <c r="D1480" t="s">
        <v>789</v>
      </c>
      <c r="E1480" t="s">
        <v>89</v>
      </c>
      <c r="F1480" t="s">
        <v>3247</v>
      </c>
      <c r="G1480" t="str">
        <f>"201511010066"</f>
        <v>201511010066</v>
      </c>
      <c r="H1480" t="s">
        <v>673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30</v>
      </c>
      <c r="O1480">
        <v>0</v>
      </c>
      <c r="P1480">
        <v>0</v>
      </c>
      <c r="Q1480">
        <v>0</v>
      </c>
      <c r="R1480">
        <v>0</v>
      </c>
      <c r="S1480">
        <v>0</v>
      </c>
      <c r="T1480">
        <v>0</v>
      </c>
      <c r="U1480">
        <v>0</v>
      </c>
      <c r="V1480">
        <v>0</v>
      </c>
      <c r="W1480">
        <v>0</v>
      </c>
      <c r="X1480">
        <v>0</v>
      </c>
      <c r="Z1480">
        <v>0</v>
      </c>
      <c r="AA1480">
        <v>0</v>
      </c>
      <c r="AB1480">
        <v>0</v>
      </c>
      <c r="AC1480" t="s">
        <v>3248</v>
      </c>
    </row>
    <row r="1481" spans="1:29" x14ac:dyDescent="0.25">
      <c r="H1481" t="s">
        <v>3249</v>
      </c>
    </row>
    <row r="1482" spans="1:29" x14ac:dyDescent="0.25">
      <c r="A1482">
        <v>738</v>
      </c>
      <c r="B1482">
        <v>1289</v>
      </c>
      <c r="C1482" t="s">
        <v>3250</v>
      </c>
      <c r="D1482" t="s">
        <v>89</v>
      </c>
      <c r="E1482" t="s">
        <v>221</v>
      </c>
      <c r="F1482" t="s">
        <v>3251</v>
      </c>
      <c r="G1482" t="str">
        <f>"201502001633"</f>
        <v>201502001633</v>
      </c>
      <c r="H1482" t="s">
        <v>1307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S1482">
        <v>0</v>
      </c>
      <c r="T1482">
        <v>0</v>
      </c>
      <c r="U1482">
        <v>0</v>
      </c>
      <c r="V1482">
        <v>3</v>
      </c>
      <c r="W1482">
        <v>21</v>
      </c>
      <c r="X1482">
        <v>0</v>
      </c>
      <c r="Z1482">
        <v>0</v>
      </c>
      <c r="AA1482">
        <v>0</v>
      </c>
      <c r="AB1482">
        <v>0</v>
      </c>
      <c r="AC1482" t="s">
        <v>3252</v>
      </c>
    </row>
    <row r="1483" spans="1:29" x14ac:dyDescent="0.25">
      <c r="H1483" t="s">
        <v>3253</v>
      </c>
    </row>
    <row r="1484" spans="1:29" x14ac:dyDescent="0.25">
      <c r="A1484">
        <v>739</v>
      </c>
      <c r="B1484">
        <v>4760</v>
      </c>
      <c r="C1484" t="s">
        <v>3254</v>
      </c>
      <c r="D1484" t="s">
        <v>1075</v>
      </c>
      <c r="E1484" t="s">
        <v>89</v>
      </c>
      <c r="F1484" t="s">
        <v>3255</v>
      </c>
      <c r="G1484" t="str">
        <f>"201511005205"</f>
        <v>201511005205</v>
      </c>
      <c r="H1484" t="s">
        <v>699</v>
      </c>
      <c r="I1484">
        <v>0</v>
      </c>
      <c r="J1484">
        <v>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S1484">
        <v>0</v>
      </c>
      <c r="T1484">
        <v>0</v>
      </c>
      <c r="U1484">
        <v>0</v>
      </c>
      <c r="V1484">
        <v>15</v>
      </c>
      <c r="W1484">
        <v>105</v>
      </c>
      <c r="X1484">
        <v>0</v>
      </c>
      <c r="Z1484">
        <v>0</v>
      </c>
      <c r="AA1484">
        <v>3</v>
      </c>
      <c r="AB1484">
        <v>60</v>
      </c>
      <c r="AC1484" t="s">
        <v>2101</v>
      </c>
    </row>
    <row r="1485" spans="1:29" x14ac:dyDescent="0.25">
      <c r="H1485" t="s">
        <v>3256</v>
      </c>
    </row>
    <row r="1486" spans="1:29" x14ac:dyDescent="0.25">
      <c r="A1486">
        <v>740</v>
      </c>
      <c r="B1486">
        <v>8497</v>
      </c>
      <c r="C1486" t="s">
        <v>3257</v>
      </c>
      <c r="D1486" t="s">
        <v>1231</v>
      </c>
      <c r="E1486" t="s">
        <v>540</v>
      </c>
      <c r="F1486" t="s">
        <v>3258</v>
      </c>
      <c r="G1486" t="str">
        <f>"201511034950"</f>
        <v>201511034950</v>
      </c>
      <c r="H1486" t="s">
        <v>663</v>
      </c>
      <c r="I1486">
        <v>0</v>
      </c>
      <c r="J1486">
        <v>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S1486">
        <v>0</v>
      </c>
      <c r="T1486">
        <v>0</v>
      </c>
      <c r="U1486">
        <v>0</v>
      </c>
      <c r="V1486">
        <v>23</v>
      </c>
      <c r="W1486">
        <v>161</v>
      </c>
      <c r="X1486">
        <v>0</v>
      </c>
      <c r="Z1486">
        <v>0</v>
      </c>
      <c r="AA1486">
        <v>0</v>
      </c>
      <c r="AB1486">
        <v>0</v>
      </c>
      <c r="AC1486" t="s">
        <v>3259</v>
      </c>
    </row>
    <row r="1487" spans="1:29" x14ac:dyDescent="0.25">
      <c r="H1487" t="s">
        <v>3260</v>
      </c>
    </row>
    <row r="1488" spans="1:29" x14ac:dyDescent="0.25">
      <c r="A1488">
        <v>741</v>
      </c>
      <c r="B1488">
        <v>12546</v>
      </c>
      <c r="C1488" t="s">
        <v>3261</v>
      </c>
      <c r="D1488" t="s">
        <v>369</v>
      </c>
      <c r="E1488" t="s">
        <v>89</v>
      </c>
      <c r="F1488" t="s">
        <v>3262</v>
      </c>
      <c r="G1488" t="str">
        <f>"00487370"</f>
        <v>00487370</v>
      </c>
      <c r="H1488" t="s">
        <v>2064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30</v>
      </c>
      <c r="O1488">
        <v>0</v>
      </c>
      <c r="P1488">
        <v>0</v>
      </c>
      <c r="Q1488">
        <v>0</v>
      </c>
      <c r="R1488">
        <v>0</v>
      </c>
      <c r="S1488">
        <v>0</v>
      </c>
      <c r="T1488">
        <v>0</v>
      </c>
      <c r="U1488">
        <v>0</v>
      </c>
      <c r="V1488">
        <v>0</v>
      </c>
      <c r="W1488">
        <v>0</v>
      </c>
      <c r="X1488">
        <v>0</v>
      </c>
      <c r="Z1488">
        <v>0</v>
      </c>
      <c r="AA1488">
        <v>0</v>
      </c>
      <c r="AB1488">
        <v>0</v>
      </c>
      <c r="AC1488" t="s">
        <v>3263</v>
      </c>
    </row>
    <row r="1489" spans="1:29" x14ac:dyDescent="0.25">
      <c r="H1489" t="s">
        <v>3264</v>
      </c>
    </row>
    <row r="1490" spans="1:29" x14ac:dyDescent="0.25">
      <c r="A1490">
        <v>742</v>
      </c>
      <c r="B1490">
        <v>8347</v>
      </c>
      <c r="C1490" t="s">
        <v>3265</v>
      </c>
      <c r="D1490" t="s">
        <v>1523</v>
      </c>
      <c r="E1490" t="s">
        <v>1404</v>
      </c>
      <c r="F1490" t="s">
        <v>3266</v>
      </c>
      <c r="G1490" t="str">
        <f>"00020924"</f>
        <v>00020924</v>
      </c>
      <c r="H1490" t="s">
        <v>239</v>
      </c>
      <c r="I1490">
        <v>0</v>
      </c>
      <c r="J1490">
        <v>0</v>
      </c>
      <c r="K1490">
        <v>0</v>
      </c>
      <c r="L1490">
        <v>0</v>
      </c>
      <c r="M1490">
        <v>0</v>
      </c>
      <c r="N1490">
        <v>70</v>
      </c>
      <c r="O1490">
        <v>0</v>
      </c>
      <c r="P1490">
        <v>0</v>
      </c>
      <c r="Q1490">
        <v>0</v>
      </c>
      <c r="R1490">
        <v>0</v>
      </c>
      <c r="S1490">
        <v>0</v>
      </c>
      <c r="T1490">
        <v>0</v>
      </c>
      <c r="U1490">
        <v>0</v>
      </c>
      <c r="V1490">
        <v>4</v>
      </c>
      <c r="W1490">
        <v>28</v>
      </c>
      <c r="X1490">
        <v>0</v>
      </c>
      <c r="Z1490">
        <v>0</v>
      </c>
      <c r="AA1490">
        <v>0</v>
      </c>
      <c r="AB1490">
        <v>0</v>
      </c>
      <c r="AC1490" t="s">
        <v>3267</v>
      </c>
    </row>
    <row r="1491" spans="1:29" x14ac:dyDescent="0.25">
      <c r="H1491" t="s">
        <v>3268</v>
      </c>
    </row>
    <row r="1492" spans="1:29" x14ac:dyDescent="0.25">
      <c r="A1492">
        <v>743</v>
      </c>
      <c r="B1492">
        <v>4924</v>
      </c>
      <c r="C1492" t="s">
        <v>3269</v>
      </c>
      <c r="D1492" t="s">
        <v>3270</v>
      </c>
      <c r="E1492" t="s">
        <v>82</v>
      </c>
      <c r="F1492" t="s">
        <v>3271</v>
      </c>
      <c r="G1492" t="str">
        <f>"00036664"</f>
        <v>00036664</v>
      </c>
      <c r="H1492" t="s">
        <v>580</v>
      </c>
      <c r="I1492">
        <v>0</v>
      </c>
      <c r="J1492">
        <v>0</v>
      </c>
      <c r="K1492">
        <v>0</v>
      </c>
      <c r="L1492">
        <v>0</v>
      </c>
      <c r="M1492">
        <v>0</v>
      </c>
      <c r="N1492">
        <v>30</v>
      </c>
      <c r="O1492">
        <v>0</v>
      </c>
      <c r="P1492">
        <v>0</v>
      </c>
      <c r="Q1492">
        <v>0</v>
      </c>
      <c r="R1492">
        <v>0</v>
      </c>
      <c r="S1492">
        <v>0</v>
      </c>
      <c r="T1492">
        <v>0</v>
      </c>
      <c r="U1492">
        <v>0</v>
      </c>
      <c r="V1492">
        <v>13</v>
      </c>
      <c r="W1492">
        <v>91</v>
      </c>
      <c r="X1492">
        <v>0</v>
      </c>
      <c r="Z1492">
        <v>0</v>
      </c>
      <c r="AA1492">
        <v>0</v>
      </c>
      <c r="AB1492">
        <v>0</v>
      </c>
      <c r="AC1492" t="s">
        <v>2017</v>
      </c>
    </row>
    <row r="1493" spans="1:29" x14ac:dyDescent="0.25">
      <c r="H1493" t="s">
        <v>3272</v>
      </c>
    </row>
    <row r="1494" spans="1:29" x14ac:dyDescent="0.25">
      <c r="A1494">
        <v>744</v>
      </c>
      <c r="B1494">
        <v>8779</v>
      </c>
      <c r="C1494" t="s">
        <v>2346</v>
      </c>
      <c r="D1494" t="s">
        <v>963</v>
      </c>
      <c r="E1494" t="s">
        <v>3195</v>
      </c>
      <c r="F1494" t="s">
        <v>3273</v>
      </c>
      <c r="G1494" t="str">
        <f>"00030171"</f>
        <v>00030171</v>
      </c>
      <c r="H1494" t="s">
        <v>151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30</v>
      </c>
      <c r="O1494">
        <v>0</v>
      </c>
      <c r="P1494">
        <v>0</v>
      </c>
      <c r="Q1494">
        <v>0</v>
      </c>
      <c r="R1494">
        <v>0</v>
      </c>
      <c r="S1494">
        <v>0</v>
      </c>
      <c r="T1494">
        <v>0</v>
      </c>
      <c r="U1494">
        <v>0</v>
      </c>
      <c r="V1494">
        <v>13</v>
      </c>
      <c r="W1494">
        <v>91</v>
      </c>
      <c r="X1494">
        <v>0</v>
      </c>
      <c r="Z1494">
        <v>0</v>
      </c>
      <c r="AA1494">
        <v>0</v>
      </c>
      <c r="AB1494">
        <v>0</v>
      </c>
      <c r="AC1494" t="s">
        <v>2982</v>
      </c>
    </row>
    <row r="1495" spans="1:29" x14ac:dyDescent="0.25">
      <c r="H1495" t="s">
        <v>3274</v>
      </c>
    </row>
    <row r="1496" spans="1:29" x14ac:dyDescent="0.25">
      <c r="A1496">
        <v>745</v>
      </c>
      <c r="B1496">
        <v>8978</v>
      </c>
      <c r="C1496" t="s">
        <v>3275</v>
      </c>
      <c r="D1496" t="s">
        <v>1971</v>
      </c>
      <c r="E1496" t="s">
        <v>89</v>
      </c>
      <c r="F1496" t="s">
        <v>3276</v>
      </c>
      <c r="G1496" t="str">
        <f>"00019437"</f>
        <v>00019437</v>
      </c>
      <c r="H1496" t="s">
        <v>778</v>
      </c>
      <c r="I1496">
        <v>0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R1496">
        <v>0</v>
      </c>
      <c r="S1496">
        <v>0</v>
      </c>
      <c r="T1496">
        <v>0</v>
      </c>
      <c r="U1496">
        <v>0</v>
      </c>
      <c r="V1496">
        <v>24</v>
      </c>
      <c r="W1496">
        <v>168</v>
      </c>
      <c r="X1496">
        <v>0</v>
      </c>
      <c r="Z1496">
        <v>0</v>
      </c>
      <c r="AA1496">
        <v>0</v>
      </c>
      <c r="AB1496">
        <v>0</v>
      </c>
      <c r="AC1496" t="s">
        <v>3277</v>
      </c>
    </row>
    <row r="1497" spans="1:29" x14ac:dyDescent="0.25">
      <c r="H1497" t="s">
        <v>3278</v>
      </c>
    </row>
    <row r="1498" spans="1:29" x14ac:dyDescent="0.25">
      <c r="A1498">
        <v>746</v>
      </c>
      <c r="B1498">
        <v>16270</v>
      </c>
      <c r="C1498" t="s">
        <v>3279</v>
      </c>
      <c r="D1498" t="s">
        <v>48</v>
      </c>
      <c r="E1498" t="s">
        <v>27</v>
      </c>
      <c r="F1498" t="s">
        <v>3280</v>
      </c>
      <c r="G1498" t="str">
        <f>"00498836"</f>
        <v>00498836</v>
      </c>
      <c r="H1498" t="s">
        <v>1880</v>
      </c>
      <c r="I1498">
        <v>0</v>
      </c>
      <c r="J1498">
        <v>0</v>
      </c>
      <c r="K1498">
        <v>0</v>
      </c>
      <c r="L1498">
        <v>0</v>
      </c>
      <c r="M1498">
        <v>0</v>
      </c>
      <c r="N1498">
        <v>30</v>
      </c>
      <c r="O1498">
        <v>0</v>
      </c>
      <c r="P1498">
        <v>0</v>
      </c>
      <c r="Q1498">
        <v>0</v>
      </c>
      <c r="R1498">
        <v>0</v>
      </c>
      <c r="S1498">
        <v>0</v>
      </c>
      <c r="T1498">
        <v>0</v>
      </c>
      <c r="U1498">
        <v>0</v>
      </c>
      <c r="V1498">
        <v>0</v>
      </c>
      <c r="W1498">
        <v>0</v>
      </c>
      <c r="X1498">
        <v>0</v>
      </c>
      <c r="Z1498">
        <v>0</v>
      </c>
      <c r="AA1498">
        <v>0</v>
      </c>
      <c r="AB1498">
        <v>0</v>
      </c>
      <c r="AC1498" t="s">
        <v>3281</v>
      </c>
    </row>
    <row r="1499" spans="1:29" x14ac:dyDescent="0.25">
      <c r="H1499" t="s">
        <v>3282</v>
      </c>
    </row>
    <row r="1500" spans="1:29" x14ac:dyDescent="0.25">
      <c r="A1500">
        <v>747</v>
      </c>
      <c r="B1500">
        <v>3834</v>
      </c>
      <c r="C1500" t="s">
        <v>3283</v>
      </c>
      <c r="D1500" t="s">
        <v>34</v>
      </c>
      <c r="E1500" t="s">
        <v>89</v>
      </c>
      <c r="F1500" t="s">
        <v>3284</v>
      </c>
      <c r="G1500" t="str">
        <f>"00445165"</f>
        <v>00445165</v>
      </c>
      <c r="H1500">
        <v>836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30</v>
      </c>
      <c r="O1500">
        <v>0</v>
      </c>
      <c r="P1500">
        <v>0</v>
      </c>
      <c r="Q1500">
        <v>0</v>
      </c>
      <c r="R1500">
        <v>0</v>
      </c>
      <c r="S1500">
        <v>0</v>
      </c>
      <c r="T1500">
        <v>0</v>
      </c>
      <c r="U1500">
        <v>0</v>
      </c>
      <c r="V1500">
        <v>7</v>
      </c>
      <c r="W1500">
        <v>49</v>
      </c>
      <c r="X1500">
        <v>0</v>
      </c>
      <c r="Z1500">
        <v>0</v>
      </c>
      <c r="AA1500">
        <v>0</v>
      </c>
      <c r="AB1500">
        <v>0</v>
      </c>
      <c r="AC1500">
        <v>915</v>
      </c>
    </row>
    <row r="1501" spans="1:29" x14ac:dyDescent="0.25">
      <c r="H1501" t="s">
        <v>3285</v>
      </c>
    </row>
    <row r="1502" spans="1:29" x14ac:dyDescent="0.25">
      <c r="A1502">
        <v>748</v>
      </c>
      <c r="B1502">
        <v>15427</v>
      </c>
      <c r="C1502" t="s">
        <v>3286</v>
      </c>
      <c r="D1502" t="s">
        <v>3287</v>
      </c>
      <c r="E1502" t="s">
        <v>27</v>
      </c>
      <c r="F1502" t="s">
        <v>3288</v>
      </c>
      <c r="G1502" t="str">
        <f>"00500355"</f>
        <v>00500355</v>
      </c>
      <c r="H1502" t="s">
        <v>1102</v>
      </c>
      <c r="I1502">
        <v>0</v>
      </c>
      <c r="J1502">
        <v>0</v>
      </c>
      <c r="K1502">
        <v>0</v>
      </c>
      <c r="L1502">
        <v>0</v>
      </c>
      <c r="M1502">
        <v>0</v>
      </c>
      <c r="N1502">
        <v>70</v>
      </c>
      <c r="O1502">
        <v>0</v>
      </c>
      <c r="P1502">
        <v>0</v>
      </c>
      <c r="Q1502">
        <v>0</v>
      </c>
      <c r="R1502">
        <v>0</v>
      </c>
      <c r="S1502">
        <v>0</v>
      </c>
      <c r="T1502">
        <v>0</v>
      </c>
      <c r="U1502">
        <v>0</v>
      </c>
      <c r="V1502">
        <v>0</v>
      </c>
      <c r="W1502">
        <v>0</v>
      </c>
      <c r="X1502">
        <v>0</v>
      </c>
      <c r="Z1502">
        <v>0</v>
      </c>
      <c r="AA1502">
        <v>0</v>
      </c>
      <c r="AB1502">
        <v>0</v>
      </c>
      <c r="AC1502" t="s">
        <v>3289</v>
      </c>
    </row>
    <row r="1503" spans="1:29" x14ac:dyDescent="0.25">
      <c r="H1503" t="s">
        <v>3290</v>
      </c>
    </row>
    <row r="1504" spans="1:29" x14ac:dyDescent="0.25">
      <c r="A1504">
        <v>749</v>
      </c>
      <c r="B1504">
        <v>4880</v>
      </c>
      <c r="C1504" t="s">
        <v>3291</v>
      </c>
      <c r="D1504" t="s">
        <v>1404</v>
      </c>
      <c r="E1504" t="s">
        <v>34</v>
      </c>
      <c r="F1504" t="s">
        <v>3292</v>
      </c>
      <c r="G1504" t="str">
        <f>"00030149"</f>
        <v>00030149</v>
      </c>
      <c r="H1504" t="s">
        <v>1847</v>
      </c>
      <c r="I1504">
        <v>0</v>
      </c>
      <c r="J1504">
        <v>0</v>
      </c>
      <c r="K1504">
        <v>0</v>
      </c>
      <c r="L1504">
        <v>0</v>
      </c>
      <c r="M1504">
        <v>0</v>
      </c>
      <c r="N1504">
        <v>70</v>
      </c>
      <c r="O1504">
        <v>0</v>
      </c>
      <c r="P1504">
        <v>0</v>
      </c>
      <c r="Q1504">
        <v>0</v>
      </c>
      <c r="R1504">
        <v>0</v>
      </c>
      <c r="S1504">
        <v>0</v>
      </c>
      <c r="T1504">
        <v>0</v>
      </c>
      <c r="U1504">
        <v>0</v>
      </c>
      <c r="V1504">
        <v>0</v>
      </c>
      <c r="W1504">
        <v>0</v>
      </c>
      <c r="X1504">
        <v>0</v>
      </c>
      <c r="Z1504">
        <v>0</v>
      </c>
      <c r="AA1504">
        <v>0</v>
      </c>
      <c r="AB1504">
        <v>0</v>
      </c>
      <c r="AC1504" t="s">
        <v>3293</v>
      </c>
    </row>
    <row r="1505" spans="1:29" x14ac:dyDescent="0.25">
      <c r="H1505" t="s">
        <v>3294</v>
      </c>
    </row>
    <row r="1506" spans="1:29" x14ac:dyDescent="0.25">
      <c r="A1506">
        <v>750</v>
      </c>
      <c r="B1506">
        <v>2869</v>
      </c>
      <c r="C1506" t="s">
        <v>3295</v>
      </c>
      <c r="D1506" t="s">
        <v>309</v>
      </c>
      <c r="E1506" t="s">
        <v>1302</v>
      </c>
      <c r="F1506" t="s">
        <v>3296</v>
      </c>
      <c r="G1506" t="str">
        <f>"00233728"</f>
        <v>00233728</v>
      </c>
      <c r="H1506" t="s">
        <v>902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0</v>
      </c>
      <c r="O1506">
        <v>0</v>
      </c>
      <c r="P1506">
        <v>0</v>
      </c>
      <c r="Q1506">
        <v>0</v>
      </c>
      <c r="R1506">
        <v>0</v>
      </c>
      <c r="S1506">
        <v>0</v>
      </c>
      <c r="T1506">
        <v>0</v>
      </c>
      <c r="U1506">
        <v>0</v>
      </c>
      <c r="V1506">
        <v>6</v>
      </c>
      <c r="W1506">
        <v>42</v>
      </c>
      <c r="X1506">
        <v>0</v>
      </c>
      <c r="Z1506">
        <v>0</v>
      </c>
      <c r="AA1506">
        <v>0</v>
      </c>
      <c r="AB1506">
        <v>0</v>
      </c>
      <c r="AC1506" t="s">
        <v>3297</v>
      </c>
    </row>
    <row r="1507" spans="1:29" x14ac:dyDescent="0.25">
      <c r="H1507" t="s">
        <v>3298</v>
      </c>
    </row>
    <row r="1508" spans="1:29" x14ac:dyDescent="0.25">
      <c r="A1508">
        <v>751</v>
      </c>
      <c r="B1508">
        <v>12092</v>
      </c>
      <c r="C1508" t="s">
        <v>3299</v>
      </c>
      <c r="D1508" t="s">
        <v>3300</v>
      </c>
      <c r="E1508" t="s">
        <v>3177</v>
      </c>
      <c r="F1508" t="s">
        <v>3301</v>
      </c>
      <c r="G1508" t="str">
        <f>"00479595"</f>
        <v>00479595</v>
      </c>
      <c r="H1508" t="s">
        <v>1029</v>
      </c>
      <c r="I1508">
        <v>0</v>
      </c>
      <c r="J1508">
        <v>0</v>
      </c>
      <c r="K1508">
        <v>0</v>
      </c>
      <c r="L1508">
        <v>0</v>
      </c>
      <c r="M1508">
        <v>0</v>
      </c>
      <c r="N1508">
        <v>30</v>
      </c>
      <c r="O1508">
        <v>0</v>
      </c>
      <c r="P1508">
        <v>0</v>
      </c>
      <c r="Q1508">
        <v>0</v>
      </c>
      <c r="R1508">
        <v>0</v>
      </c>
      <c r="S1508">
        <v>0</v>
      </c>
      <c r="T1508">
        <v>0</v>
      </c>
      <c r="U1508">
        <v>0</v>
      </c>
      <c r="V1508">
        <v>0</v>
      </c>
      <c r="W1508">
        <v>0</v>
      </c>
      <c r="X1508">
        <v>0</v>
      </c>
      <c r="Z1508">
        <v>0</v>
      </c>
      <c r="AA1508">
        <v>0</v>
      </c>
      <c r="AB1508">
        <v>0</v>
      </c>
      <c r="AC1508" t="s">
        <v>3302</v>
      </c>
    </row>
    <row r="1509" spans="1:29" x14ac:dyDescent="0.25">
      <c r="H1509" t="s">
        <v>3303</v>
      </c>
    </row>
    <row r="1510" spans="1:29" x14ac:dyDescent="0.25">
      <c r="A1510">
        <v>752</v>
      </c>
      <c r="B1510">
        <v>8963</v>
      </c>
      <c r="C1510" t="s">
        <v>3304</v>
      </c>
      <c r="D1510" t="s">
        <v>309</v>
      </c>
      <c r="E1510" t="s">
        <v>34</v>
      </c>
      <c r="F1510" t="s">
        <v>3305</v>
      </c>
      <c r="G1510" t="str">
        <f>"201511025485"</f>
        <v>201511025485</v>
      </c>
      <c r="H1510" t="s">
        <v>17</v>
      </c>
      <c r="I1510">
        <v>0</v>
      </c>
      <c r="J1510">
        <v>0</v>
      </c>
      <c r="K1510">
        <v>0</v>
      </c>
      <c r="L1510">
        <v>0</v>
      </c>
      <c r="M1510">
        <v>0</v>
      </c>
      <c r="N1510">
        <v>30</v>
      </c>
      <c r="O1510">
        <v>0</v>
      </c>
      <c r="P1510">
        <v>0</v>
      </c>
      <c r="Q1510">
        <v>0</v>
      </c>
      <c r="R1510">
        <v>0</v>
      </c>
      <c r="S1510">
        <v>0</v>
      </c>
      <c r="T1510">
        <v>0</v>
      </c>
      <c r="U1510">
        <v>0</v>
      </c>
      <c r="V1510">
        <v>11</v>
      </c>
      <c r="W1510">
        <v>77</v>
      </c>
      <c r="X1510">
        <v>0</v>
      </c>
      <c r="Z1510">
        <v>0</v>
      </c>
      <c r="AA1510">
        <v>0</v>
      </c>
      <c r="AB1510">
        <v>0</v>
      </c>
      <c r="AC1510" t="s">
        <v>3302</v>
      </c>
    </row>
    <row r="1511" spans="1:29" x14ac:dyDescent="0.25">
      <c r="H1511" t="s">
        <v>3306</v>
      </c>
    </row>
    <row r="1512" spans="1:29" x14ac:dyDescent="0.25">
      <c r="A1512">
        <v>753</v>
      </c>
      <c r="B1512">
        <v>15963</v>
      </c>
      <c r="C1512" t="s">
        <v>3307</v>
      </c>
      <c r="D1512" t="s">
        <v>3308</v>
      </c>
      <c r="E1512" t="s">
        <v>34</v>
      </c>
      <c r="F1512" t="s">
        <v>3309</v>
      </c>
      <c r="G1512" t="str">
        <f>"00497265"</f>
        <v>00497265</v>
      </c>
      <c r="H1512" t="s">
        <v>682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70</v>
      </c>
      <c r="O1512">
        <v>0</v>
      </c>
      <c r="P1512">
        <v>0</v>
      </c>
      <c r="Q1512">
        <v>0</v>
      </c>
      <c r="R1512">
        <v>0</v>
      </c>
      <c r="S1512">
        <v>0</v>
      </c>
      <c r="T1512">
        <v>0</v>
      </c>
      <c r="U1512">
        <v>0</v>
      </c>
      <c r="V1512">
        <v>0</v>
      </c>
      <c r="W1512">
        <v>0</v>
      </c>
      <c r="X1512">
        <v>0</v>
      </c>
      <c r="Z1512">
        <v>0</v>
      </c>
      <c r="AA1512">
        <v>0</v>
      </c>
      <c r="AB1512">
        <v>0</v>
      </c>
      <c r="AC1512" t="s">
        <v>3310</v>
      </c>
    </row>
    <row r="1513" spans="1:29" x14ac:dyDescent="0.25">
      <c r="H1513" t="s">
        <v>3311</v>
      </c>
    </row>
    <row r="1514" spans="1:29" x14ac:dyDescent="0.25">
      <c r="A1514">
        <v>754</v>
      </c>
      <c r="B1514">
        <v>14692</v>
      </c>
      <c r="C1514" t="s">
        <v>3312</v>
      </c>
      <c r="D1514" t="s">
        <v>3313</v>
      </c>
      <c r="E1514" t="s">
        <v>444</v>
      </c>
      <c r="F1514" t="s">
        <v>3314</v>
      </c>
      <c r="G1514" t="str">
        <f>"00084423"</f>
        <v>00084423</v>
      </c>
      <c r="H1514" t="s">
        <v>1795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30</v>
      </c>
      <c r="O1514">
        <v>0</v>
      </c>
      <c r="P1514">
        <v>0</v>
      </c>
      <c r="Q1514">
        <v>0</v>
      </c>
      <c r="R1514">
        <v>0</v>
      </c>
      <c r="S1514">
        <v>0</v>
      </c>
      <c r="T1514">
        <v>0</v>
      </c>
      <c r="U1514">
        <v>0</v>
      </c>
      <c r="V1514">
        <v>0</v>
      </c>
      <c r="W1514">
        <v>0</v>
      </c>
      <c r="X1514">
        <v>0</v>
      </c>
      <c r="Z1514">
        <v>0</v>
      </c>
      <c r="AA1514">
        <v>0</v>
      </c>
      <c r="AB1514">
        <v>0</v>
      </c>
      <c r="AC1514" t="s">
        <v>3315</v>
      </c>
    </row>
    <row r="1515" spans="1:29" x14ac:dyDescent="0.25">
      <c r="H1515" t="s">
        <v>3316</v>
      </c>
    </row>
    <row r="1516" spans="1:29" x14ac:dyDescent="0.25">
      <c r="A1516">
        <v>755</v>
      </c>
      <c r="B1516">
        <v>15237</v>
      </c>
      <c r="C1516" t="s">
        <v>2998</v>
      </c>
      <c r="D1516" t="s">
        <v>124</v>
      </c>
      <c r="E1516" t="s">
        <v>1942</v>
      </c>
      <c r="F1516" t="s">
        <v>3317</v>
      </c>
      <c r="G1516" t="str">
        <f>"00498708"</f>
        <v>00498708</v>
      </c>
      <c r="H1516" t="s">
        <v>1795</v>
      </c>
      <c r="I1516">
        <v>0</v>
      </c>
      <c r="J1516">
        <v>0</v>
      </c>
      <c r="K1516">
        <v>0</v>
      </c>
      <c r="L1516">
        <v>0</v>
      </c>
      <c r="M1516">
        <v>0</v>
      </c>
      <c r="N1516">
        <v>30</v>
      </c>
      <c r="O1516">
        <v>0</v>
      </c>
      <c r="P1516">
        <v>0</v>
      </c>
      <c r="Q1516">
        <v>0</v>
      </c>
      <c r="R1516">
        <v>0</v>
      </c>
      <c r="S1516">
        <v>0</v>
      </c>
      <c r="T1516">
        <v>0</v>
      </c>
      <c r="U1516">
        <v>0</v>
      </c>
      <c r="V1516">
        <v>0</v>
      </c>
      <c r="W1516">
        <v>0</v>
      </c>
      <c r="X1516">
        <v>0</v>
      </c>
      <c r="Z1516">
        <v>0</v>
      </c>
      <c r="AA1516">
        <v>0</v>
      </c>
      <c r="AB1516">
        <v>0</v>
      </c>
      <c r="AC1516" t="s">
        <v>3315</v>
      </c>
    </row>
    <row r="1517" spans="1:29" x14ac:dyDescent="0.25">
      <c r="H1517" t="s">
        <v>3318</v>
      </c>
    </row>
    <row r="1518" spans="1:29" x14ac:dyDescent="0.25">
      <c r="A1518">
        <v>756</v>
      </c>
      <c r="B1518">
        <v>10316</v>
      </c>
      <c r="C1518" t="s">
        <v>3319</v>
      </c>
      <c r="D1518" t="s">
        <v>2191</v>
      </c>
      <c r="E1518" t="s">
        <v>1277</v>
      </c>
      <c r="F1518" t="s">
        <v>3320</v>
      </c>
      <c r="G1518" t="str">
        <f>"00227752"</f>
        <v>00227752</v>
      </c>
      <c r="H1518" t="s">
        <v>371</v>
      </c>
      <c r="I1518">
        <v>0</v>
      </c>
      <c r="J1518">
        <v>0</v>
      </c>
      <c r="K1518">
        <v>0</v>
      </c>
      <c r="L1518">
        <v>0</v>
      </c>
      <c r="M1518">
        <v>0</v>
      </c>
      <c r="N1518">
        <v>30</v>
      </c>
      <c r="O1518">
        <v>0</v>
      </c>
      <c r="P1518">
        <v>0</v>
      </c>
      <c r="Q1518">
        <v>0</v>
      </c>
      <c r="R1518">
        <v>0</v>
      </c>
      <c r="S1518">
        <v>0</v>
      </c>
      <c r="T1518">
        <v>0</v>
      </c>
      <c r="U1518">
        <v>0</v>
      </c>
      <c r="V1518">
        <v>10</v>
      </c>
      <c r="W1518">
        <v>70</v>
      </c>
      <c r="X1518">
        <v>0</v>
      </c>
      <c r="Z1518">
        <v>0</v>
      </c>
      <c r="AA1518">
        <v>0</v>
      </c>
      <c r="AB1518">
        <v>0</v>
      </c>
      <c r="AC1518" t="s">
        <v>3321</v>
      </c>
    </row>
    <row r="1519" spans="1:29" x14ac:dyDescent="0.25">
      <c r="H1519" t="s">
        <v>3322</v>
      </c>
    </row>
    <row r="1520" spans="1:29" x14ac:dyDescent="0.25">
      <c r="A1520">
        <v>757</v>
      </c>
      <c r="B1520">
        <v>4952</v>
      </c>
      <c r="C1520" t="s">
        <v>3323</v>
      </c>
      <c r="D1520" t="s">
        <v>124</v>
      </c>
      <c r="E1520" t="s">
        <v>3324</v>
      </c>
      <c r="F1520" t="s">
        <v>3325</v>
      </c>
      <c r="G1520" t="str">
        <f>"201511016116"</f>
        <v>201511016116</v>
      </c>
      <c r="H1520">
        <v>880</v>
      </c>
      <c r="I1520">
        <v>0</v>
      </c>
      <c r="J1520">
        <v>0</v>
      </c>
      <c r="K1520">
        <v>0</v>
      </c>
      <c r="L1520">
        <v>0</v>
      </c>
      <c r="M1520">
        <v>0</v>
      </c>
      <c r="N1520">
        <v>30</v>
      </c>
      <c r="O1520">
        <v>0</v>
      </c>
      <c r="P1520">
        <v>0</v>
      </c>
      <c r="Q1520">
        <v>0</v>
      </c>
      <c r="R1520">
        <v>0</v>
      </c>
      <c r="S1520">
        <v>0</v>
      </c>
      <c r="T1520">
        <v>0</v>
      </c>
      <c r="U1520">
        <v>0</v>
      </c>
      <c r="V1520">
        <v>0</v>
      </c>
      <c r="W1520">
        <v>0</v>
      </c>
      <c r="X1520">
        <v>0</v>
      </c>
      <c r="Z1520">
        <v>0</v>
      </c>
      <c r="AA1520">
        <v>0</v>
      </c>
      <c r="AB1520">
        <v>0</v>
      </c>
      <c r="AC1520">
        <v>910</v>
      </c>
    </row>
    <row r="1521" spans="1:29" x14ac:dyDescent="0.25">
      <c r="H1521" t="s">
        <v>3326</v>
      </c>
    </row>
    <row r="1522" spans="1:29" x14ac:dyDescent="0.25">
      <c r="A1522">
        <v>758</v>
      </c>
      <c r="B1522">
        <v>8795</v>
      </c>
      <c r="C1522" t="s">
        <v>3327</v>
      </c>
      <c r="D1522" t="s">
        <v>3328</v>
      </c>
      <c r="E1522" t="s">
        <v>100</v>
      </c>
      <c r="F1522" t="s">
        <v>3329</v>
      </c>
      <c r="G1522" t="str">
        <f>"201511004603"</f>
        <v>201511004603</v>
      </c>
      <c r="H1522" t="s">
        <v>1102</v>
      </c>
      <c r="I1522">
        <v>0</v>
      </c>
      <c r="J1522">
        <v>0</v>
      </c>
      <c r="K1522">
        <v>0</v>
      </c>
      <c r="L1522">
        <v>0</v>
      </c>
      <c r="M1522">
        <v>0</v>
      </c>
      <c r="N1522">
        <v>30</v>
      </c>
      <c r="O1522">
        <v>0</v>
      </c>
      <c r="P1522">
        <v>0</v>
      </c>
      <c r="Q1522">
        <v>0</v>
      </c>
      <c r="R1522">
        <v>0</v>
      </c>
      <c r="S1522">
        <v>0</v>
      </c>
      <c r="T1522">
        <v>0</v>
      </c>
      <c r="U1522">
        <v>0</v>
      </c>
      <c r="V1522">
        <v>5</v>
      </c>
      <c r="W1522">
        <v>35</v>
      </c>
      <c r="X1522">
        <v>0</v>
      </c>
      <c r="Z1522">
        <v>0</v>
      </c>
      <c r="AA1522">
        <v>0</v>
      </c>
      <c r="AB1522">
        <v>0</v>
      </c>
      <c r="AC1522" t="s">
        <v>3330</v>
      </c>
    </row>
    <row r="1523" spans="1:29" x14ac:dyDescent="0.25">
      <c r="H1523" t="s">
        <v>3331</v>
      </c>
    </row>
    <row r="1524" spans="1:29" x14ac:dyDescent="0.25">
      <c r="A1524">
        <v>759</v>
      </c>
      <c r="B1524">
        <v>13366</v>
      </c>
      <c r="C1524" t="s">
        <v>3332</v>
      </c>
      <c r="D1524" t="s">
        <v>65</v>
      </c>
      <c r="E1524" t="s">
        <v>49</v>
      </c>
      <c r="F1524" t="s">
        <v>3333</v>
      </c>
      <c r="G1524" t="str">
        <f>"00488157"</f>
        <v>00488157</v>
      </c>
      <c r="H1524" t="s">
        <v>1270</v>
      </c>
      <c r="I1524">
        <v>0</v>
      </c>
      <c r="J1524">
        <v>0</v>
      </c>
      <c r="K1524">
        <v>0</v>
      </c>
      <c r="L1524">
        <v>0</v>
      </c>
      <c r="M1524">
        <v>0</v>
      </c>
      <c r="N1524">
        <v>30</v>
      </c>
      <c r="O1524">
        <v>0</v>
      </c>
      <c r="P1524">
        <v>0</v>
      </c>
      <c r="Q1524">
        <v>0</v>
      </c>
      <c r="R1524">
        <v>0</v>
      </c>
      <c r="S1524">
        <v>0</v>
      </c>
      <c r="T1524">
        <v>0</v>
      </c>
      <c r="U1524">
        <v>0</v>
      </c>
      <c r="V1524">
        <v>2</v>
      </c>
      <c r="W1524">
        <v>14</v>
      </c>
      <c r="X1524">
        <v>0</v>
      </c>
      <c r="Z1524">
        <v>0</v>
      </c>
      <c r="AA1524">
        <v>0</v>
      </c>
      <c r="AB1524">
        <v>0</v>
      </c>
      <c r="AC1524" t="s">
        <v>1821</v>
      </c>
    </row>
    <row r="1525" spans="1:29" x14ac:dyDescent="0.25">
      <c r="H1525" t="s">
        <v>3334</v>
      </c>
    </row>
    <row r="1526" spans="1:29" x14ac:dyDescent="0.25">
      <c r="A1526">
        <v>760</v>
      </c>
      <c r="B1526">
        <v>15662</v>
      </c>
      <c r="C1526" t="s">
        <v>3335</v>
      </c>
      <c r="D1526" t="s">
        <v>1170</v>
      </c>
      <c r="E1526" t="s">
        <v>375</v>
      </c>
      <c r="F1526" t="s">
        <v>3336</v>
      </c>
      <c r="G1526" t="str">
        <f>"201512000823"</f>
        <v>201512000823</v>
      </c>
      <c r="H1526" t="s">
        <v>946</v>
      </c>
      <c r="I1526">
        <v>0</v>
      </c>
      <c r="J1526">
        <v>0</v>
      </c>
      <c r="K1526">
        <v>0</v>
      </c>
      <c r="L1526">
        <v>0</v>
      </c>
      <c r="M1526">
        <v>0</v>
      </c>
      <c r="N1526">
        <v>30</v>
      </c>
      <c r="O1526">
        <v>0</v>
      </c>
      <c r="P1526">
        <v>0</v>
      </c>
      <c r="Q1526">
        <v>0</v>
      </c>
      <c r="R1526">
        <v>0</v>
      </c>
      <c r="S1526">
        <v>0</v>
      </c>
      <c r="T1526">
        <v>0</v>
      </c>
      <c r="U1526">
        <v>0</v>
      </c>
      <c r="V1526">
        <v>21</v>
      </c>
      <c r="W1526">
        <v>147</v>
      </c>
      <c r="X1526">
        <v>0</v>
      </c>
      <c r="Z1526">
        <v>0</v>
      </c>
      <c r="AA1526">
        <v>0</v>
      </c>
      <c r="AB1526">
        <v>0</v>
      </c>
      <c r="AC1526" t="s">
        <v>3337</v>
      </c>
    </row>
    <row r="1527" spans="1:29" x14ac:dyDescent="0.25">
      <c r="H1527" t="s">
        <v>3338</v>
      </c>
    </row>
    <row r="1528" spans="1:29" x14ac:dyDescent="0.25">
      <c r="A1528">
        <v>761</v>
      </c>
      <c r="B1528">
        <v>8251</v>
      </c>
      <c r="C1528" t="s">
        <v>3339</v>
      </c>
      <c r="D1528" t="s">
        <v>3340</v>
      </c>
      <c r="E1528" t="s">
        <v>335</v>
      </c>
      <c r="F1528" t="s">
        <v>3341</v>
      </c>
      <c r="G1528" t="str">
        <f>"201511033218"</f>
        <v>201511033218</v>
      </c>
      <c r="H1528" t="s">
        <v>84</v>
      </c>
      <c r="I1528">
        <v>0</v>
      </c>
      <c r="J1528">
        <v>0</v>
      </c>
      <c r="K1528">
        <v>0</v>
      </c>
      <c r="L1528">
        <v>0</v>
      </c>
      <c r="M1528">
        <v>0</v>
      </c>
      <c r="N1528">
        <v>30</v>
      </c>
      <c r="O1528">
        <v>0</v>
      </c>
      <c r="P1528">
        <v>0</v>
      </c>
      <c r="Q1528">
        <v>0</v>
      </c>
      <c r="R1528">
        <v>0</v>
      </c>
      <c r="S1528">
        <v>50</v>
      </c>
      <c r="T1528">
        <v>0</v>
      </c>
      <c r="U1528">
        <v>0</v>
      </c>
      <c r="V1528">
        <v>0</v>
      </c>
      <c r="W1528">
        <v>0</v>
      </c>
      <c r="X1528">
        <v>0</v>
      </c>
      <c r="Z1528">
        <v>0</v>
      </c>
      <c r="AA1528">
        <v>0</v>
      </c>
      <c r="AB1528">
        <v>0</v>
      </c>
      <c r="AC1528" t="s">
        <v>3342</v>
      </c>
    </row>
    <row r="1529" spans="1:29" x14ac:dyDescent="0.25">
      <c r="H1529" t="s">
        <v>3343</v>
      </c>
    </row>
    <row r="1530" spans="1:29" x14ac:dyDescent="0.25">
      <c r="A1530">
        <v>762</v>
      </c>
      <c r="B1530">
        <v>9097</v>
      </c>
      <c r="C1530" t="s">
        <v>3344</v>
      </c>
      <c r="D1530" t="s">
        <v>532</v>
      </c>
      <c r="E1530" t="s">
        <v>100</v>
      </c>
      <c r="F1530" t="s">
        <v>3345</v>
      </c>
      <c r="G1530" t="str">
        <f>"00069890"</f>
        <v>00069890</v>
      </c>
      <c r="H1530" t="s">
        <v>2405</v>
      </c>
      <c r="I1530">
        <v>0</v>
      </c>
      <c r="J1530">
        <v>0</v>
      </c>
      <c r="K1530">
        <v>0</v>
      </c>
      <c r="L1530">
        <v>0</v>
      </c>
      <c r="M1530">
        <v>0</v>
      </c>
      <c r="N1530">
        <v>70</v>
      </c>
      <c r="O1530">
        <v>0</v>
      </c>
      <c r="P1530">
        <v>0</v>
      </c>
      <c r="Q1530">
        <v>0</v>
      </c>
      <c r="R1530">
        <v>0</v>
      </c>
      <c r="S1530">
        <v>0</v>
      </c>
      <c r="T1530">
        <v>0</v>
      </c>
      <c r="U1530">
        <v>0</v>
      </c>
      <c r="V1530">
        <v>0</v>
      </c>
      <c r="W1530">
        <v>0</v>
      </c>
      <c r="X1530">
        <v>0</v>
      </c>
      <c r="Z1530">
        <v>0</v>
      </c>
      <c r="AA1530">
        <v>0</v>
      </c>
      <c r="AB1530">
        <v>0</v>
      </c>
      <c r="AC1530" t="s">
        <v>3346</v>
      </c>
    </row>
    <row r="1531" spans="1:29" x14ac:dyDescent="0.25">
      <c r="H1531" t="s">
        <v>3347</v>
      </c>
    </row>
    <row r="1532" spans="1:29" x14ac:dyDescent="0.25">
      <c r="A1532">
        <v>763</v>
      </c>
      <c r="B1532">
        <v>5475</v>
      </c>
      <c r="C1532" t="s">
        <v>3261</v>
      </c>
      <c r="D1532" t="s">
        <v>124</v>
      </c>
      <c r="E1532" t="s">
        <v>89</v>
      </c>
      <c r="F1532" t="s">
        <v>3348</v>
      </c>
      <c r="G1532" t="str">
        <f>"201511010129"</f>
        <v>201511010129</v>
      </c>
      <c r="H1532" t="s">
        <v>1965</v>
      </c>
      <c r="I1532">
        <v>0</v>
      </c>
      <c r="J1532">
        <v>0</v>
      </c>
      <c r="K1532">
        <v>0</v>
      </c>
      <c r="L1532">
        <v>0</v>
      </c>
      <c r="M1532">
        <v>0</v>
      </c>
      <c r="N1532">
        <v>30</v>
      </c>
      <c r="O1532">
        <v>0</v>
      </c>
      <c r="P1532">
        <v>0</v>
      </c>
      <c r="Q1532">
        <v>0</v>
      </c>
      <c r="R1532">
        <v>0</v>
      </c>
      <c r="S1532">
        <v>0</v>
      </c>
      <c r="T1532">
        <v>0</v>
      </c>
      <c r="U1532">
        <v>0</v>
      </c>
      <c r="V1532">
        <v>18</v>
      </c>
      <c r="W1532">
        <v>126</v>
      </c>
      <c r="X1532">
        <v>0</v>
      </c>
      <c r="Z1532">
        <v>0</v>
      </c>
      <c r="AA1532">
        <v>0</v>
      </c>
      <c r="AB1532">
        <v>0</v>
      </c>
      <c r="AC1532" t="s">
        <v>3349</v>
      </c>
    </row>
    <row r="1533" spans="1:29" x14ac:dyDescent="0.25">
      <c r="H1533" t="s">
        <v>3350</v>
      </c>
    </row>
    <row r="1534" spans="1:29" x14ac:dyDescent="0.25">
      <c r="A1534">
        <v>764</v>
      </c>
      <c r="B1534">
        <v>9319</v>
      </c>
      <c r="C1534" t="s">
        <v>3351</v>
      </c>
      <c r="D1534" t="s">
        <v>44</v>
      </c>
      <c r="E1534" t="s">
        <v>89</v>
      </c>
      <c r="F1534" t="s">
        <v>3352</v>
      </c>
      <c r="G1534" t="str">
        <f>"00088159"</f>
        <v>00088159</v>
      </c>
      <c r="H1534" t="s">
        <v>2702</v>
      </c>
      <c r="I1534">
        <v>0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0</v>
      </c>
      <c r="S1534">
        <v>0</v>
      </c>
      <c r="T1534">
        <v>0</v>
      </c>
      <c r="U1534">
        <v>0</v>
      </c>
      <c r="V1534">
        <v>27</v>
      </c>
      <c r="W1534">
        <v>189</v>
      </c>
      <c r="X1534">
        <v>0</v>
      </c>
      <c r="Z1534">
        <v>0</v>
      </c>
      <c r="AA1534">
        <v>0</v>
      </c>
      <c r="AB1534">
        <v>0</v>
      </c>
      <c r="AC1534" t="s">
        <v>3349</v>
      </c>
    </row>
    <row r="1535" spans="1:29" x14ac:dyDescent="0.25">
      <c r="H1535" t="s">
        <v>3353</v>
      </c>
    </row>
    <row r="1536" spans="1:29" x14ac:dyDescent="0.25">
      <c r="A1536">
        <v>765</v>
      </c>
      <c r="B1536">
        <v>14464</v>
      </c>
      <c r="C1536" t="s">
        <v>2742</v>
      </c>
      <c r="D1536" t="s">
        <v>124</v>
      </c>
      <c r="E1536" t="s">
        <v>34</v>
      </c>
      <c r="F1536" t="s">
        <v>3354</v>
      </c>
      <c r="G1536" t="str">
        <f>"00193009"</f>
        <v>00193009</v>
      </c>
      <c r="H1536" t="s">
        <v>2415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30</v>
      </c>
      <c r="O1536">
        <v>30</v>
      </c>
      <c r="P1536">
        <v>0</v>
      </c>
      <c r="Q1536">
        <v>0</v>
      </c>
      <c r="R1536">
        <v>0</v>
      </c>
      <c r="S1536">
        <v>0</v>
      </c>
      <c r="T1536">
        <v>0</v>
      </c>
      <c r="U1536">
        <v>0</v>
      </c>
      <c r="V1536">
        <v>0</v>
      </c>
      <c r="W1536">
        <v>0</v>
      </c>
      <c r="X1536">
        <v>0</v>
      </c>
      <c r="Z1536">
        <v>0</v>
      </c>
      <c r="AA1536">
        <v>0</v>
      </c>
      <c r="AB1536">
        <v>0</v>
      </c>
      <c r="AC1536" t="s">
        <v>3355</v>
      </c>
    </row>
    <row r="1537" spans="1:29" x14ac:dyDescent="0.25">
      <c r="H1537" t="s">
        <v>3356</v>
      </c>
    </row>
    <row r="1538" spans="1:29" x14ac:dyDescent="0.25">
      <c r="A1538">
        <v>766</v>
      </c>
      <c r="B1538">
        <v>9327</v>
      </c>
      <c r="C1538" t="s">
        <v>25</v>
      </c>
      <c r="D1538" t="s">
        <v>232</v>
      </c>
      <c r="E1538" t="s">
        <v>89</v>
      </c>
      <c r="F1538" t="s">
        <v>3357</v>
      </c>
      <c r="G1538" t="str">
        <f>"00084842"</f>
        <v>00084842</v>
      </c>
      <c r="H1538" t="s">
        <v>773</v>
      </c>
      <c r="I1538">
        <v>0</v>
      </c>
      <c r="J1538">
        <v>0</v>
      </c>
      <c r="K1538">
        <v>0</v>
      </c>
      <c r="L1538">
        <v>0</v>
      </c>
      <c r="M1538">
        <v>0</v>
      </c>
      <c r="N1538">
        <v>30</v>
      </c>
      <c r="O1538">
        <v>0</v>
      </c>
      <c r="P1538">
        <v>0</v>
      </c>
      <c r="Q1538">
        <v>0</v>
      </c>
      <c r="R1538">
        <v>0</v>
      </c>
      <c r="S1538">
        <v>0</v>
      </c>
      <c r="T1538">
        <v>0</v>
      </c>
      <c r="U1538">
        <v>0</v>
      </c>
      <c r="V1538">
        <v>0</v>
      </c>
      <c r="W1538">
        <v>0</v>
      </c>
      <c r="X1538">
        <v>0</v>
      </c>
      <c r="Z1538">
        <v>0</v>
      </c>
      <c r="AA1538">
        <v>0</v>
      </c>
      <c r="AB1538">
        <v>0</v>
      </c>
      <c r="AC1538" t="s">
        <v>3358</v>
      </c>
    </row>
    <row r="1539" spans="1:29" x14ac:dyDescent="0.25">
      <c r="H1539" t="s">
        <v>3359</v>
      </c>
    </row>
    <row r="1540" spans="1:29" x14ac:dyDescent="0.25">
      <c r="A1540">
        <v>767</v>
      </c>
      <c r="B1540">
        <v>14090</v>
      </c>
      <c r="C1540" t="s">
        <v>3360</v>
      </c>
      <c r="D1540" t="s">
        <v>124</v>
      </c>
      <c r="E1540" t="s">
        <v>49</v>
      </c>
      <c r="F1540" t="s">
        <v>3361</v>
      </c>
      <c r="G1540" t="str">
        <f>"00497023"</f>
        <v>00497023</v>
      </c>
      <c r="H1540" t="s">
        <v>773</v>
      </c>
      <c r="I1540">
        <v>0</v>
      </c>
      <c r="J1540">
        <v>0</v>
      </c>
      <c r="K1540">
        <v>0</v>
      </c>
      <c r="L1540">
        <v>0</v>
      </c>
      <c r="M1540">
        <v>0</v>
      </c>
      <c r="N1540">
        <v>30</v>
      </c>
      <c r="O1540">
        <v>0</v>
      </c>
      <c r="P1540">
        <v>0</v>
      </c>
      <c r="Q1540">
        <v>0</v>
      </c>
      <c r="R1540">
        <v>0</v>
      </c>
      <c r="S1540">
        <v>0</v>
      </c>
      <c r="T1540">
        <v>0</v>
      </c>
      <c r="U1540">
        <v>0</v>
      </c>
      <c r="V1540">
        <v>0</v>
      </c>
      <c r="W1540">
        <v>0</v>
      </c>
      <c r="X1540">
        <v>0</v>
      </c>
      <c r="Z1540">
        <v>0</v>
      </c>
      <c r="AA1540">
        <v>0</v>
      </c>
      <c r="AB1540">
        <v>0</v>
      </c>
      <c r="AC1540" t="s">
        <v>3358</v>
      </c>
    </row>
    <row r="1541" spans="1:29" x14ac:dyDescent="0.25">
      <c r="H1541" t="s">
        <v>3362</v>
      </c>
    </row>
    <row r="1542" spans="1:29" x14ac:dyDescent="0.25">
      <c r="A1542">
        <v>768</v>
      </c>
      <c r="B1542">
        <v>6561</v>
      </c>
      <c r="C1542" t="s">
        <v>3363</v>
      </c>
      <c r="D1542" t="s">
        <v>3364</v>
      </c>
      <c r="E1542" t="s">
        <v>2564</v>
      </c>
      <c r="F1542" t="s">
        <v>3365</v>
      </c>
      <c r="G1542" t="str">
        <f>"00029716"</f>
        <v>00029716</v>
      </c>
      <c r="H1542" t="s">
        <v>126</v>
      </c>
      <c r="I1542">
        <v>0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0</v>
      </c>
      <c r="S1542">
        <v>0</v>
      </c>
      <c r="T1542">
        <v>0</v>
      </c>
      <c r="U1542">
        <v>0</v>
      </c>
      <c r="V1542">
        <v>11</v>
      </c>
      <c r="W1542">
        <v>77</v>
      </c>
      <c r="X1542">
        <v>0</v>
      </c>
      <c r="Z1542">
        <v>0</v>
      </c>
      <c r="AA1542">
        <v>0</v>
      </c>
      <c r="AB1542">
        <v>0</v>
      </c>
      <c r="AC1542" t="s">
        <v>2234</v>
      </c>
    </row>
    <row r="1543" spans="1:29" x14ac:dyDescent="0.25">
      <c r="H1543" t="s">
        <v>3366</v>
      </c>
    </row>
    <row r="1544" spans="1:29" x14ac:dyDescent="0.25">
      <c r="A1544">
        <v>769</v>
      </c>
      <c r="B1544">
        <v>5222</v>
      </c>
      <c r="C1544" t="s">
        <v>3367</v>
      </c>
      <c r="D1544" t="s">
        <v>65</v>
      </c>
      <c r="E1544" t="s">
        <v>15</v>
      </c>
      <c r="F1544" t="s">
        <v>3368</v>
      </c>
      <c r="G1544" t="str">
        <f>"201511004928"</f>
        <v>201511004928</v>
      </c>
      <c r="H1544" t="s">
        <v>273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30</v>
      </c>
      <c r="O1544">
        <v>0</v>
      </c>
      <c r="P1544">
        <v>0</v>
      </c>
      <c r="Q1544">
        <v>0</v>
      </c>
      <c r="R1544">
        <v>0</v>
      </c>
      <c r="S1544">
        <v>0</v>
      </c>
      <c r="T1544">
        <v>0</v>
      </c>
      <c r="U1544">
        <v>0</v>
      </c>
      <c r="V1544">
        <v>8</v>
      </c>
      <c r="W1544">
        <v>56</v>
      </c>
      <c r="X1544">
        <v>0</v>
      </c>
      <c r="Z1544">
        <v>0</v>
      </c>
      <c r="AA1544">
        <v>0</v>
      </c>
      <c r="AB1544">
        <v>0</v>
      </c>
      <c r="AC1544" t="s">
        <v>3369</v>
      </c>
    </row>
    <row r="1545" spans="1:29" x14ac:dyDescent="0.25">
      <c r="H1545" t="s">
        <v>3370</v>
      </c>
    </row>
    <row r="1546" spans="1:29" x14ac:dyDescent="0.25">
      <c r="A1546">
        <v>770</v>
      </c>
      <c r="B1546">
        <v>6759</v>
      </c>
      <c r="C1546" t="s">
        <v>3371</v>
      </c>
      <c r="D1546" t="s">
        <v>3372</v>
      </c>
      <c r="E1546" t="s">
        <v>82</v>
      </c>
      <c r="F1546" t="s">
        <v>3373</v>
      </c>
      <c r="G1546" t="str">
        <f>"201511038992"</f>
        <v>201511038992</v>
      </c>
      <c r="H1546" t="s">
        <v>273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30</v>
      </c>
      <c r="O1546">
        <v>0</v>
      </c>
      <c r="P1546">
        <v>0</v>
      </c>
      <c r="Q1546">
        <v>0</v>
      </c>
      <c r="R1546">
        <v>0</v>
      </c>
      <c r="S1546">
        <v>0</v>
      </c>
      <c r="T1546">
        <v>0</v>
      </c>
      <c r="U1546">
        <v>0</v>
      </c>
      <c r="V1546">
        <v>8</v>
      </c>
      <c r="W1546">
        <v>56</v>
      </c>
      <c r="X1546">
        <v>0</v>
      </c>
      <c r="Z1546">
        <v>0</v>
      </c>
      <c r="AA1546">
        <v>0</v>
      </c>
      <c r="AB1546">
        <v>0</v>
      </c>
      <c r="AC1546" t="s">
        <v>3369</v>
      </c>
    </row>
    <row r="1547" spans="1:29" x14ac:dyDescent="0.25">
      <c r="H1547" t="s">
        <v>3374</v>
      </c>
    </row>
    <row r="1548" spans="1:29" x14ac:dyDescent="0.25">
      <c r="A1548">
        <v>771</v>
      </c>
      <c r="B1548">
        <v>6014</v>
      </c>
      <c r="C1548" t="s">
        <v>3375</v>
      </c>
      <c r="D1548" t="s">
        <v>228</v>
      </c>
      <c r="E1548" t="s">
        <v>365</v>
      </c>
      <c r="F1548" t="s">
        <v>3376</v>
      </c>
      <c r="G1548" t="str">
        <f>"00485349"</f>
        <v>00485349</v>
      </c>
      <c r="H1548" t="s">
        <v>614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50</v>
      </c>
      <c r="O1548">
        <v>0</v>
      </c>
      <c r="P1548">
        <v>0</v>
      </c>
      <c r="Q1548">
        <v>0</v>
      </c>
      <c r="R1548">
        <v>0</v>
      </c>
      <c r="S1548">
        <v>0</v>
      </c>
      <c r="T1548">
        <v>0</v>
      </c>
      <c r="U1548">
        <v>0</v>
      </c>
      <c r="V1548">
        <v>6</v>
      </c>
      <c r="W1548">
        <v>42</v>
      </c>
      <c r="X1548">
        <v>0</v>
      </c>
      <c r="Z1548">
        <v>0</v>
      </c>
      <c r="AA1548">
        <v>0</v>
      </c>
      <c r="AB1548">
        <v>0</v>
      </c>
      <c r="AC1548" t="s">
        <v>3377</v>
      </c>
    </row>
    <row r="1549" spans="1:29" x14ac:dyDescent="0.25">
      <c r="H1549" t="s">
        <v>3378</v>
      </c>
    </row>
    <row r="1550" spans="1:29" x14ac:dyDescent="0.25">
      <c r="A1550">
        <v>772</v>
      </c>
      <c r="B1550">
        <v>12804</v>
      </c>
      <c r="C1550" t="s">
        <v>3379</v>
      </c>
      <c r="D1550" t="s">
        <v>3380</v>
      </c>
      <c r="E1550" t="s">
        <v>89</v>
      </c>
      <c r="F1550" t="s">
        <v>3381</v>
      </c>
      <c r="G1550" t="str">
        <f>"00486781"</f>
        <v>00486781</v>
      </c>
      <c r="H1550" t="s">
        <v>2494</v>
      </c>
      <c r="I1550">
        <v>0</v>
      </c>
      <c r="J1550">
        <v>0</v>
      </c>
      <c r="K1550">
        <v>0</v>
      </c>
      <c r="L1550">
        <v>0</v>
      </c>
      <c r="M1550">
        <v>0</v>
      </c>
      <c r="N1550">
        <v>50</v>
      </c>
      <c r="O1550">
        <v>0</v>
      </c>
      <c r="P1550">
        <v>0</v>
      </c>
      <c r="Q1550">
        <v>0</v>
      </c>
      <c r="R1550">
        <v>0</v>
      </c>
      <c r="S1550">
        <v>0</v>
      </c>
      <c r="T1550">
        <v>0</v>
      </c>
      <c r="U1550">
        <v>0</v>
      </c>
      <c r="V1550">
        <v>0</v>
      </c>
      <c r="W1550">
        <v>0</v>
      </c>
      <c r="X1550">
        <v>0</v>
      </c>
      <c r="Z1550">
        <v>0</v>
      </c>
      <c r="AA1550">
        <v>0</v>
      </c>
      <c r="AB1550">
        <v>0</v>
      </c>
      <c r="AC1550" t="s">
        <v>3382</v>
      </c>
    </row>
    <row r="1551" spans="1:29" x14ac:dyDescent="0.25">
      <c r="H1551" t="s">
        <v>3383</v>
      </c>
    </row>
    <row r="1552" spans="1:29" x14ac:dyDescent="0.25">
      <c r="A1552">
        <v>773</v>
      </c>
      <c r="B1552">
        <v>1211</v>
      </c>
      <c r="C1552" t="s">
        <v>3384</v>
      </c>
      <c r="D1552" t="s">
        <v>232</v>
      </c>
      <c r="E1552" t="s">
        <v>365</v>
      </c>
      <c r="F1552" t="s">
        <v>3385</v>
      </c>
      <c r="G1552" t="str">
        <f>"00498868"</f>
        <v>00498868</v>
      </c>
      <c r="H1552" t="s">
        <v>102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0</v>
      </c>
      <c r="Q1552">
        <v>0</v>
      </c>
      <c r="R1552">
        <v>0</v>
      </c>
      <c r="S1552">
        <v>0</v>
      </c>
      <c r="T1552">
        <v>0</v>
      </c>
      <c r="U1552">
        <v>0</v>
      </c>
      <c r="V1552">
        <v>15</v>
      </c>
      <c r="W1552">
        <v>105</v>
      </c>
      <c r="X1552">
        <v>0</v>
      </c>
      <c r="Z1552">
        <v>0</v>
      </c>
      <c r="AA1552">
        <v>0</v>
      </c>
      <c r="AB1552">
        <v>0</v>
      </c>
      <c r="AC1552" t="s">
        <v>3382</v>
      </c>
    </row>
    <row r="1553" spans="1:29" x14ac:dyDescent="0.25">
      <c r="H1553" t="s">
        <v>3386</v>
      </c>
    </row>
    <row r="1554" spans="1:29" x14ac:dyDescent="0.25">
      <c r="A1554">
        <v>774</v>
      </c>
      <c r="B1554">
        <v>11582</v>
      </c>
      <c r="C1554" t="s">
        <v>404</v>
      </c>
      <c r="D1554" t="s">
        <v>3387</v>
      </c>
      <c r="E1554" t="s">
        <v>27</v>
      </c>
      <c r="F1554" t="s">
        <v>3388</v>
      </c>
      <c r="G1554" t="str">
        <f>"00023852"</f>
        <v>00023852</v>
      </c>
      <c r="H1554">
        <v>748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50</v>
      </c>
      <c r="O1554">
        <v>0</v>
      </c>
      <c r="P1554">
        <v>0</v>
      </c>
      <c r="Q1554">
        <v>0</v>
      </c>
      <c r="R1554">
        <v>0</v>
      </c>
      <c r="S1554">
        <v>0</v>
      </c>
      <c r="T1554">
        <v>0</v>
      </c>
      <c r="U1554">
        <v>0</v>
      </c>
      <c r="V1554">
        <v>15</v>
      </c>
      <c r="W1554">
        <v>105</v>
      </c>
      <c r="X1554">
        <v>0</v>
      </c>
      <c r="Z1554">
        <v>0</v>
      </c>
      <c r="AA1554">
        <v>0</v>
      </c>
      <c r="AB1554">
        <v>0</v>
      </c>
      <c r="AC1554">
        <v>903</v>
      </c>
    </row>
    <row r="1555" spans="1:29" x14ac:dyDescent="0.25">
      <c r="H1555" t="s">
        <v>3389</v>
      </c>
    </row>
    <row r="1556" spans="1:29" x14ac:dyDescent="0.25">
      <c r="A1556">
        <v>775</v>
      </c>
      <c r="B1556">
        <v>5015</v>
      </c>
      <c r="C1556" t="s">
        <v>3390</v>
      </c>
      <c r="D1556" t="s">
        <v>2002</v>
      </c>
      <c r="E1556" t="s">
        <v>49</v>
      </c>
      <c r="F1556" t="s">
        <v>3391</v>
      </c>
      <c r="G1556" t="str">
        <f>"00498530"</f>
        <v>00498530</v>
      </c>
      <c r="H1556" t="s">
        <v>171</v>
      </c>
      <c r="I1556">
        <v>0</v>
      </c>
      <c r="J1556">
        <v>0</v>
      </c>
      <c r="K1556">
        <v>0</v>
      </c>
      <c r="L1556">
        <v>0</v>
      </c>
      <c r="M1556">
        <v>0</v>
      </c>
      <c r="N1556">
        <v>30</v>
      </c>
      <c r="O1556">
        <v>0</v>
      </c>
      <c r="P1556">
        <v>0</v>
      </c>
      <c r="Q1556">
        <v>0</v>
      </c>
      <c r="R1556">
        <v>0</v>
      </c>
      <c r="S1556">
        <v>0</v>
      </c>
      <c r="T1556">
        <v>0</v>
      </c>
      <c r="U1556">
        <v>0</v>
      </c>
      <c r="V1556">
        <v>11</v>
      </c>
      <c r="W1556">
        <v>77</v>
      </c>
      <c r="X1556">
        <v>0</v>
      </c>
      <c r="Z1556">
        <v>0</v>
      </c>
      <c r="AA1556">
        <v>0</v>
      </c>
      <c r="AB1556">
        <v>0</v>
      </c>
      <c r="AC1556" t="s">
        <v>3392</v>
      </c>
    </row>
    <row r="1557" spans="1:29" x14ac:dyDescent="0.25">
      <c r="H1557" t="s">
        <v>3393</v>
      </c>
    </row>
    <row r="1558" spans="1:29" x14ac:dyDescent="0.25">
      <c r="A1558">
        <v>776</v>
      </c>
      <c r="B1558">
        <v>3215</v>
      </c>
      <c r="C1558" t="s">
        <v>3394</v>
      </c>
      <c r="D1558" t="s">
        <v>53</v>
      </c>
      <c r="E1558" t="s">
        <v>49</v>
      </c>
      <c r="F1558" t="s">
        <v>3395</v>
      </c>
      <c r="G1558" t="str">
        <f>"201511008233"</f>
        <v>201511008233</v>
      </c>
      <c r="H1558" t="s">
        <v>1149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R1558">
        <v>0</v>
      </c>
      <c r="S1558">
        <v>0</v>
      </c>
      <c r="T1558">
        <v>0</v>
      </c>
      <c r="U1558">
        <v>0</v>
      </c>
      <c r="V1558">
        <v>28</v>
      </c>
      <c r="W1558">
        <v>196</v>
      </c>
      <c r="X1558">
        <v>0</v>
      </c>
      <c r="Z1558">
        <v>0</v>
      </c>
      <c r="AA1558">
        <v>0</v>
      </c>
      <c r="AB1558">
        <v>0</v>
      </c>
      <c r="AC1558" t="s">
        <v>3396</v>
      </c>
    </row>
    <row r="1559" spans="1:29" x14ac:dyDescent="0.25">
      <c r="H1559" t="s">
        <v>3397</v>
      </c>
    </row>
    <row r="1560" spans="1:29" x14ac:dyDescent="0.25">
      <c r="A1560">
        <v>777</v>
      </c>
      <c r="B1560">
        <v>9361</v>
      </c>
      <c r="C1560" t="s">
        <v>3398</v>
      </c>
      <c r="D1560" t="s">
        <v>3399</v>
      </c>
      <c r="E1560" t="s">
        <v>3400</v>
      </c>
      <c r="F1560">
        <v>644163165</v>
      </c>
      <c r="G1560" t="str">
        <f>"00083474"</f>
        <v>00083474</v>
      </c>
      <c r="H1560">
        <v>902</v>
      </c>
      <c r="I1560">
        <v>0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0</v>
      </c>
      <c r="P1560">
        <v>0</v>
      </c>
      <c r="Q1560">
        <v>0</v>
      </c>
      <c r="R1560">
        <v>0</v>
      </c>
      <c r="S1560">
        <v>0</v>
      </c>
      <c r="T1560">
        <v>0</v>
      </c>
      <c r="U1560">
        <v>0</v>
      </c>
      <c r="V1560">
        <v>0</v>
      </c>
      <c r="W1560">
        <v>0</v>
      </c>
      <c r="X1560">
        <v>0</v>
      </c>
      <c r="Z1560">
        <v>0</v>
      </c>
      <c r="AA1560">
        <v>0</v>
      </c>
      <c r="AB1560">
        <v>0</v>
      </c>
      <c r="AC1560">
        <v>902</v>
      </c>
    </row>
    <row r="1561" spans="1:29" x14ac:dyDescent="0.25">
      <c r="H1561" t="s">
        <v>3401</v>
      </c>
    </row>
    <row r="1562" spans="1:29" x14ac:dyDescent="0.25">
      <c r="A1562">
        <v>778</v>
      </c>
      <c r="B1562">
        <v>7271</v>
      </c>
      <c r="C1562" t="s">
        <v>3402</v>
      </c>
      <c r="D1562" t="s">
        <v>211</v>
      </c>
      <c r="E1562" t="s">
        <v>49</v>
      </c>
      <c r="F1562" t="s">
        <v>3403</v>
      </c>
      <c r="G1562" t="str">
        <f>"201511023017"</f>
        <v>201511023017</v>
      </c>
      <c r="H1562" t="s">
        <v>832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30</v>
      </c>
      <c r="O1562">
        <v>0</v>
      </c>
      <c r="P1562">
        <v>0</v>
      </c>
      <c r="Q1562">
        <v>0</v>
      </c>
      <c r="R1562">
        <v>0</v>
      </c>
      <c r="S1562">
        <v>0</v>
      </c>
      <c r="T1562">
        <v>0</v>
      </c>
      <c r="U1562">
        <v>0</v>
      </c>
      <c r="V1562">
        <v>18</v>
      </c>
      <c r="W1562">
        <v>126</v>
      </c>
      <c r="X1562">
        <v>0</v>
      </c>
      <c r="Z1562">
        <v>0</v>
      </c>
      <c r="AA1562">
        <v>0</v>
      </c>
      <c r="AB1562">
        <v>0</v>
      </c>
      <c r="AC1562" t="s">
        <v>3404</v>
      </c>
    </row>
    <row r="1563" spans="1:29" x14ac:dyDescent="0.25">
      <c r="H1563" t="s">
        <v>3405</v>
      </c>
    </row>
    <row r="1564" spans="1:29" x14ac:dyDescent="0.25">
      <c r="A1564">
        <v>779</v>
      </c>
      <c r="B1564">
        <v>8083</v>
      </c>
      <c r="C1564" t="s">
        <v>3406</v>
      </c>
      <c r="D1564" t="s">
        <v>334</v>
      </c>
      <c r="E1564" t="s">
        <v>1709</v>
      </c>
      <c r="F1564" t="s">
        <v>3407</v>
      </c>
      <c r="G1564" t="str">
        <f>"201511030533"</f>
        <v>201511030533</v>
      </c>
      <c r="H1564" t="s">
        <v>682</v>
      </c>
      <c r="I1564">
        <v>0</v>
      </c>
      <c r="J1564">
        <v>0</v>
      </c>
      <c r="K1564">
        <v>0</v>
      </c>
      <c r="L1564">
        <v>0</v>
      </c>
      <c r="M1564">
        <v>0</v>
      </c>
      <c r="N1564">
        <v>30</v>
      </c>
      <c r="O1564">
        <v>0</v>
      </c>
      <c r="P1564">
        <v>30</v>
      </c>
      <c r="Q1564">
        <v>0</v>
      </c>
      <c r="R1564">
        <v>0</v>
      </c>
      <c r="S1564">
        <v>0</v>
      </c>
      <c r="T1564">
        <v>0</v>
      </c>
      <c r="U1564">
        <v>0</v>
      </c>
      <c r="V1564">
        <v>0</v>
      </c>
      <c r="W1564">
        <v>0</v>
      </c>
      <c r="X1564">
        <v>0</v>
      </c>
      <c r="Z1564">
        <v>0</v>
      </c>
      <c r="AA1564">
        <v>0</v>
      </c>
      <c r="AB1564">
        <v>0</v>
      </c>
      <c r="AC1564" t="s">
        <v>3408</v>
      </c>
    </row>
    <row r="1565" spans="1:29" x14ac:dyDescent="0.25">
      <c r="H1565" t="s">
        <v>3409</v>
      </c>
    </row>
    <row r="1566" spans="1:29" x14ac:dyDescent="0.25">
      <c r="A1566">
        <v>780</v>
      </c>
      <c r="B1566">
        <v>13784</v>
      </c>
      <c r="C1566" t="s">
        <v>3410</v>
      </c>
      <c r="D1566" t="s">
        <v>388</v>
      </c>
      <c r="E1566" t="s">
        <v>465</v>
      </c>
      <c r="F1566" t="s">
        <v>3411</v>
      </c>
      <c r="G1566" t="str">
        <f>"00485638"</f>
        <v>00485638</v>
      </c>
      <c r="H1566" t="s">
        <v>902</v>
      </c>
      <c r="I1566">
        <v>0</v>
      </c>
      <c r="J1566">
        <v>0</v>
      </c>
      <c r="K1566">
        <v>0</v>
      </c>
      <c r="L1566">
        <v>0</v>
      </c>
      <c r="M1566">
        <v>0</v>
      </c>
      <c r="N1566">
        <v>30</v>
      </c>
      <c r="O1566">
        <v>0</v>
      </c>
      <c r="P1566">
        <v>0</v>
      </c>
      <c r="Q1566">
        <v>0</v>
      </c>
      <c r="R1566">
        <v>0</v>
      </c>
      <c r="S1566">
        <v>0</v>
      </c>
      <c r="T1566">
        <v>0</v>
      </c>
      <c r="U1566">
        <v>0</v>
      </c>
      <c r="V1566">
        <v>0</v>
      </c>
      <c r="W1566">
        <v>0</v>
      </c>
      <c r="X1566">
        <v>0</v>
      </c>
      <c r="Z1566">
        <v>0</v>
      </c>
      <c r="AA1566">
        <v>0</v>
      </c>
      <c r="AB1566">
        <v>0</v>
      </c>
      <c r="AC1566" t="s">
        <v>3412</v>
      </c>
    </row>
    <row r="1567" spans="1:29" x14ac:dyDescent="0.25">
      <c r="H1567" t="s">
        <v>3413</v>
      </c>
    </row>
    <row r="1568" spans="1:29" x14ac:dyDescent="0.25">
      <c r="A1568">
        <v>781</v>
      </c>
      <c r="B1568">
        <v>342</v>
      </c>
      <c r="C1568" t="s">
        <v>175</v>
      </c>
      <c r="D1568" t="s">
        <v>3414</v>
      </c>
      <c r="E1568" t="s">
        <v>34</v>
      </c>
      <c r="F1568" t="s">
        <v>3415</v>
      </c>
      <c r="G1568" t="str">
        <f>"00209952"</f>
        <v>00209952</v>
      </c>
      <c r="H1568" t="s">
        <v>595</v>
      </c>
      <c r="I1568">
        <v>0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0</v>
      </c>
      <c r="S1568">
        <v>0</v>
      </c>
      <c r="T1568">
        <v>0</v>
      </c>
      <c r="U1568">
        <v>0</v>
      </c>
      <c r="V1568">
        <v>6</v>
      </c>
      <c r="W1568">
        <v>42</v>
      </c>
      <c r="X1568">
        <v>0</v>
      </c>
      <c r="Z1568">
        <v>0</v>
      </c>
      <c r="AA1568">
        <v>4</v>
      </c>
      <c r="AB1568">
        <v>80</v>
      </c>
      <c r="AC1568" t="s">
        <v>3416</v>
      </c>
    </row>
    <row r="1569" spans="1:29" x14ac:dyDescent="0.25">
      <c r="H1569" t="s">
        <v>122</v>
      </c>
    </row>
    <row r="1570" spans="1:29" x14ac:dyDescent="0.25">
      <c r="A1570">
        <v>782</v>
      </c>
      <c r="B1570">
        <v>15373</v>
      </c>
      <c r="C1570" t="s">
        <v>3417</v>
      </c>
      <c r="D1570" t="s">
        <v>3418</v>
      </c>
      <c r="E1570" t="s">
        <v>149</v>
      </c>
      <c r="F1570" t="s">
        <v>3419</v>
      </c>
      <c r="G1570" t="str">
        <f>"00498584"</f>
        <v>00498584</v>
      </c>
      <c r="H1570" t="s">
        <v>2042</v>
      </c>
      <c r="I1570">
        <v>0</v>
      </c>
      <c r="J1570">
        <v>0</v>
      </c>
      <c r="K1570">
        <v>0</v>
      </c>
      <c r="L1570">
        <v>0</v>
      </c>
      <c r="M1570">
        <v>0</v>
      </c>
      <c r="N1570">
        <v>50</v>
      </c>
      <c r="O1570">
        <v>0</v>
      </c>
      <c r="P1570">
        <v>0</v>
      </c>
      <c r="Q1570">
        <v>0</v>
      </c>
      <c r="R1570">
        <v>0</v>
      </c>
      <c r="S1570">
        <v>0</v>
      </c>
      <c r="T1570">
        <v>0</v>
      </c>
      <c r="U1570">
        <v>0</v>
      </c>
      <c r="V1570">
        <v>0</v>
      </c>
      <c r="W1570">
        <v>0</v>
      </c>
      <c r="X1570">
        <v>0</v>
      </c>
      <c r="Z1570">
        <v>0</v>
      </c>
      <c r="AA1570">
        <v>0</v>
      </c>
      <c r="AB1570">
        <v>0</v>
      </c>
      <c r="AC1570" t="s">
        <v>3420</v>
      </c>
    </row>
    <row r="1571" spans="1:29" x14ac:dyDescent="0.25">
      <c r="H1571" t="s">
        <v>3421</v>
      </c>
    </row>
    <row r="1572" spans="1:29" x14ac:dyDescent="0.25">
      <c r="A1572">
        <v>783</v>
      </c>
      <c r="B1572">
        <v>13558</v>
      </c>
      <c r="C1572" t="s">
        <v>3422</v>
      </c>
      <c r="D1572" t="s">
        <v>3423</v>
      </c>
      <c r="E1572" t="s">
        <v>3012</v>
      </c>
      <c r="F1572" t="s">
        <v>3424</v>
      </c>
      <c r="G1572" t="str">
        <f>"00443621"</f>
        <v>00443621</v>
      </c>
      <c r="H1572" t="s">
        <v>337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30</v>
      </c>
      <c r="O1572">
        <v>0</v>
      </c>
      <c r="P1572">
        <v>0</v>
      </c>
      <c r="Q1572">
        <v>0</v>
      </c>
      <c r="R1572">
        <v>0</v>
      </c>
      <c r="S1572">
        <v>0</v>
      </c>
      <c r="T1572">
        <v>0</v>
      </c>
      <c r="U1572">
        <v>0</v>
      </c>
      <c r="V1572">
        <v>0</v>
      </c>
      <c r="W1572">
        <v>0</v>
      </c>
      <c r="X1572">
        <v>0</v>
      </c>
      <c r="Z1572">
        <v>0</v>
      </c>
      <c r="AA1572">
        <v>0</v>
      </c>
      <c r="AB1572">
        <v>0</v>
      </c>
      <c r="AC1572" t="s">
        <v>3425</v>
      </c>
    </row>
    <row r="1573" spans="1:29" x14ac:dyDescent="0.25">
      <c r="H1573" t="s">
        <v>3426</v>
      </c>
    </row>
    <row r="1574" spans="1:29" x14ac:dyDescent="0.25">
      <c r="A1574">
        <v>784</v>
      </c>
      <c r="B1574">
        <v>11914</v>
      </c>
      <c r="C1574" t="s">
        <v>3427</v>
      </c>
      <c r="D1574" t="s">
        <v>27</v>
      </c>
      <c r="E1574" t="s">
        <v>82</v>
      </c>
      <c r="F1574" t="s">
        <v>3428</v>
      </c>
      <c r="G1574" t="str">
        <f>"00469843"</f>
        <v>00469843</v>
      </c>
      <c r="H1574" t="s">
        <v>337</v>
      </c>
      <c r="I1574">
        <v>0</v>
      </c>
      <c r="J1574">
        <v>0</v>
      </c>
      <c r="K1574">
        <v>0</v>
      </c>
      <c r="L1574">
        <v>0</v>
      </c>
      <c r="M1574">
        <v>0</v>
      </c>
      <c r="N1574">
        <v>30</v>
      </c>
      <c r="O1574">
        <v>0</v>
      </c>
      <c r="P1574">
        <v>0</v>
      </c>
      <c r="Q1574">
        <v>0</v>
      </c>
      <c r="R1574">
        <v>0</v>
      </c>
      <c r="S1574">
        <v>0</v>
      </c>
      <c r="T1574">
        <v>0</v>
      </c>
      <c r="U1574">
        <v>0</v>
      </c>
      <c r="V1574">
        <v>0</v>
      </c>
      <c r="W1574">
        <v>0</v>
      </c>
      <c r="X1574">
        <v>0</v>
      </c>
      <c r="Z1574">
        <v>0</v>
      </c>
      <c r="AA1574">
        <v>0</v>
      </c>
      <c r="AB1574">
        <v>0</v>
      </c>
      <c r="AC1574" t="s">
        <v>3425</v>
      </c>
    </row>
    <row r="1575" spans="1:29" x14ac:dyDescent="0.25">
      <c r="H1575" t="s">
        <v>3429</v>
      </c>
    </row>
    <row r="1576" spans="1:29" x14ac:dyDescent="0.25">
      <c r="A1576">
        <v>785</v>
      </c>
      <c r="B1576">
        <v>3763</v>
      </c>
      <c r="C1576" t="s">
        <v>3430</v>
      </c>
      <c r="D1576" t="s">
        <v>14</v>
      </c>
      <c r="E1576" t="s">
        <v>82</v>
      </c>
      <c r="F1576" t="s">
        <v>3431</v>
      </c>
      <c r="G1576" t="str">
        <f>"00498881"</f>
        <v>00498881</v>
      </c>
      <c r="H1576" t="s">
        <v>778</v>
      </c>
      <c r="I1576">
        <v>0</v>
      </c>
      <c r="J1576">
        <v>0</v>
      </c>
      <c r="K1576">
        <v>0</v>
      </c>
      <c r="L1576">
        <v>0</v>
      </c>
      <c r="M1576">
        <v>0</v>
      </c>
      <c r="N1576">
        <v>50</v>
      </c>
      <c r="O1576">
        <v>0</v>
      </c>
      <c r="P1576">
        <v>0</v>
      </c>
      <c r="Q1576">
        <v>0</v>
      </c>
      <c r="R1576">
        <v>0</v>
      </c>
      <c r="S1576">
        <v>0</v>
      </c>
      <c r="T1576">
        <v>0</v>
      </c>
      <c r="U1576">
        <v>0</v>
      </c>
      <c r="V1576">
        <v>3</v>
      </c>
      <c r="W1576">
        <v>21</v>
      </c>
      <c r="X1576">
        <v>0</v>
      </c>
      <c r="Z1576">
        <v>0</v>
      </c>
      <c r="AA1576">
        <v>4</v>
      </c>
      <c r="AB1576">
        <v>80</v>
      </c>
      <c r="AC1576" t="s">
        <v>3425</v>
      </c>
    </row>
    <row r="1577" spans="1:29" x14ac:dyDescent="0.25">
      <c r="H1577" t="s">
        <v>3432</v>
      </c>
    </row>
    <row r="1578" spans="1:29" x14ac:dyDescent="0.25">
      <c r="A1578">
        <v>786</v>
      </c>
      <c r="B1578">
        <v>10572</v>
      </c>
      <c r="C1578" t="s">
        <v>3433</v>
      </c>
      <c r="D1578" t="s">
        <v>3434</v>
      </c>
      <c r="E1578" t="s">
        <v>149</v>
      </c>
      <c r="F1578" t="s">
        <v>3435</v>
      </c>
      <c r="G1578" t="str">
        <f>"00228590"</f>
        <v>00228590</v>
      </c>
      <c r="H1578">
        <v>858</v>
      </c>
      <c r="I1578">
        <v>0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R1578">
        <v>0</v>
      </c>
      <c r="S1578">
        <v>0</v>
      </c>
      <c r="T1578">
        <v>0</v>
      </c>
      <c r="U1578">
        <v>0</v>
      </c>
      <c r="V1578">
        <v>6</v>
      </c>
      <c r="W1578">
        <v>42</v>
      </c>
      <c r="X1578">
        <v>0</v>
      </c>
      <c r="Z1578">
        <v>0</v>
      </c>
      <c r="AA1578">
        <v>0</v>
      </c>
      <c r="AB1578">
        <v>0</v>
      </c>
      <c r="AC1578">
        <v>900</v>
      </c>
    </row>
    <row r="1579" spans="1:29" x14ac:dyDescent="0.25">
      <c r="H1579" t="s">
        <v>3436</v>
      </c>
    </row>
    <row r="1580" spans="1:29" x14ac:dyDescent="0.25">
      <c r="A1580">
        <v>787</v>
      </c>
      <c r="B1580">
        <v>3583</v>
      </c>
      <c r="C1580" t="s">
        <v>3437</v>
      </c>
      <c r="D1580" t="s">
        <v>49</v>
      </c>
      <c r="E1580" t="s">
        <v>34</v>
      </c>
      <c r="F1580" t="s">
        <v>3438</v>
      </c>
      <c r="G1580" t="str">
        <f>"00034199"</f>
        <v>00034199</v>
      </c>
      <c r="H1580" t="s">
        <v>1501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30</v>
      </c>
      <c r="O1580">
        <v>0</v>
      </c>
      <c r="P1580">
        <v>0</v>
      </c>
      <c r="Q1580">
        <v>0</v>
      </c>
      <c r="R1580">
        <v>0</v>
      </c>
      <c r="S1580">
        <v>0</v>
      </c>
      <c r="T1580">
        <v>0</v>
      </c>
      <c r="U1580">
        <v>0</v>
      </c>
      <c r="V1580">
        <v>15</v>
      </c>
      <c r="W1580">
        <v>105</v>
      </c>
      <c r="X1580">
        <v>0</v>
      </c>
      <c r="Z1580">
        <v>0</v>
      </c>
      <c r="AA1580">
        <v>0</v>
      </c>
      <c r="AB1580">
        <v>0</v>
      </c>
      <c r="AC1580" t="s">
        <v>3439</v>
      </c>
    </row>
    <row r="1581" spans="1:29" x14ac:dyDescent="0.25">
      <c r="H1581" t="s">
        <v>3440</v>
      </c>
    </row>
    <row r="1582" spans="1:29" x14ac:dyDescent="0.25">
      <c r="A1582">
        <v>788</v>
      </c>
      <c r="B1582">
        <v>13049</v>
      </c>
      <c r="C1582" t="s">
        <v>3441</v>
      </c>
      <c r="D1582" t="s">
        <v>211</v>
      </c>
      <c r="E1582" t="s">
        <v>1240</v>
      </c>
      <c r="F1582" t="s">
        <v>3442</v>
      </c>
      <c r="G1582" t="str">
        <f>"00497125"</f>
        <v>00497125</v>
      </c>
      <c r="H1582" t="s">
        <v>517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0</v>
      </c>
      <c r="S1582">
        <v>0</v>
      </c>
      <c r="T1582">
        <v>0</v>
      </c>
      <c r="U1582">
        <v>0</v>
      </c>
      <c r="V1582">
        <v>24</v>
      </c>
      <c r="W1582">
        <v>168</v>
      </c>
      <c r="X1582">
        <v>0</v>
      </c>
      <c r="Z1582">
        <v>0</v>
      </c>
      <c r="AA1582">
        <v>0</v>
      </c>
      <c r="AB1582">
        <v>0</v>
      </c>
      <c r="AC1582" t="s">
        <v>3439</v>
      </c>
    </row>
    <row r="1583" spans="1:29" x14ac:dyDescent="0.25">
      <c r="H1583" t="s">
        <v>3443</v>
      </c>
    </row>
    <row r="1584" spans="1:29" x14ac:dyDescent="0.25">
      <c r="A1584">
        <v>789</v>
      </c>
      <c r="B1584">
        <v>3483</v>
      </c>
      <c r="C1584" t="s">
        <v>3444</v>
      </c>
      <c r="D1584" t="s">
        <v>65</v>
      </c>
      <c r="E1584" t="s">
        <v>22</v>
      </c>
      <c r="F1584" t="s">
        <v>3445</v>
      </c>
      <c r="G1584" t="str">
        <f>"00497951"</f>
        <v>00497951</v>
      </c>
      <c r="H1584" t="s">
        <v>2405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0</v>
      </c>
      <c r="S1584">
        <v>0</v>
      </c>
      <c r="T1584">
        <v>0</v>
      </c>
      <c r="U1584">
        <v>0</v>
      </c>
      <c r="V1584">
        <v>0</v>
      </c>
      <c r="W1584">
        <v>0</v>
      </c>
      <c r="X1584">
        <v>0</v>
      </c>
      <c r="Z1584">
        <v>0</v>
      </c>
      <c r="AA1584">
        <v>3</v>
      </c>
      <c r="AB1584">
        <v>60</v>
      </c>
      <c r="AC1584" t="s">
        <v>3446</v>
      </c>
    </row>
    <row r="1585" spans="1:29" x14ac:dyDescent="0.25">
      <c r="H1585" t="s">
        <v>3447</v>
      </c>
    </row>
    <row r="1586" spans="1:29" x14ac:dyDescent="0.25">
      <c r="A1586">
        <v>790</v>
      </c>
      <c r="B1586">
        <v>1016</v>
      </c>
      <c r="C1586" t="s">
        <v>3448</v>
      </c>
      <c r="D1586" t="s">
        <v>1523</v>
      </c>
      <c r="E1586" t="s">
        <v>100</v>
      </c>
      <c r="F1586" t="s">
        <v>3449</v>
      </c>
      <c r="G1586" t="str">
        <f>"201512000076"</f>
        <v>201512000076</v>
      </c>
      <c r="H1586" t="s">
        <v>245</v>
      </c>
      <c r="I1586">
        <v>0</v>
      </c>
      <c r="J1586">
        <v>0</v>
      </c>
      <c r="K1586">
        <v>0</v>
      </c>
      <c r="L1586">
        <v>0</v>
      </c>
      <c r="M1586">
        <v>0</v>
      </c>
      <c r="N1586">
        <v>30</v>
      </c>
      <c r="O1586">
        <v>0</v>
      </c>
      <c r="P1586">
        <v>0</v>
      </c>
      <c r="Q1586">
        <v>0</v>
      </c>
      <c r="R1586">
        <v>0</v>
      </c>
      <c r="S1586">
        <v>0</v>
      </c>
      <c r="T1586">
        <v>0</v>
      </c>
      <c r="U1586">
        <v>0</v>
      </c>
      <c r="V1586">
        <v>17</v>
      </c>
      <c r="W1586">
        <v>119</v>
      </c>
      <c r="X1586">
        <v>0</v>
      </c>
      <c r="Z1586">
        <v>0</v>
      </c>
      <c r="AA1586">
        <v>0</v>
      </c>
      <c r="AB1586">
        <v>0</v>
      </c>
      <c r="AC1586" t="s">
        <v>3450</v>
      </c>
    </row>
    <row r="1587" spans="1:29" x14ac:dyDescent="0.25">
      <c r="H1587" t="s">
        <v>3451</v>
      </c>
    </row>
    <row r="1588" spans="1:29" x14ac:dyDescent="0.25">
      <c r="A1588">
        <v>791</v>
      </c>
      <c r="B1588">
        <v>15231</v>
      </c>
      <c r="C1588" t="s">
        <v>411</v>
      </c>
      <c r="D1588" t="s">
        <v>532</v>
      </c>
      <c r="E1588" t="s">
        <v>149</v>
      </c>
      <c r="F1588" t="s">
        <v>3452</v>
      </c>
      <c r="G1588" t="str">
        <f>"00501349"</f>
        <v>00501349</v>
      </c>
      <c r="H1588">
        <v>869</v>
      </c>
      <c r="I1588">
        <v>0</v>
      </c>
      <c r="J1588">
        <v>0</v>
      </c>
      <c r="K1588">
        <v>0</v>
      </c>
      <c r="L1588">
        <v>0</v>
      </c>
      <c r="M1588">
        <v>0</v>
      </c>
      <c r="N1588">
        <v>30</v>
      </c>
      <c r="O1588">
        <v>0</v>
      </c>
      <c r="P1588">
        <v>0</v>
      </c>
      <c r="Q1588">
        <v>0</v>
      </c>
      <c r="R1588">
        <v>0</v>
      </c>
      <c r="S1588">
        <v>0</v>
      </c>
      <c r="T1588">
        <v>0</v>
      </c>
      <c r="U1588">
        <v>0</v>
      </c>
      <c r="V1588">
        <v>0</v>
      </c>
      <c r="W1588">
        <v>0</v>
      </c>
      <c r="X1588">
        <v>0</v>
      </c>
      <c r="Z1588">
        <v>0</v>
      </c>
      <c r="AA1588">
        <v>0</v>
      </c>
      <c r="AB1588">
        <v>0</v>
      </c>
      <c r="AC1588">
        <v>899</v>
      </c>
    </row>
    <row r="1589" spans="1:29" x14ac:dyDescent="0.25">
      <c r="H1589" t="s">
        <v>3453</v>
      </c>
    </row>
    <row r="1590" spans="1:29" x14ac:dyDescent="0.25">
      <c r="A1590">
        <v>792</v>
      </c>
      <c r="B1590">
        <v>8208</v>
      </c>
      <c r="C1590" t="s">
        <v>255</v>
      </c>
      <c r="D1590" t="s">
        <v>232</v>
      </c>
      <c r="E1590" t="s">
        <v>34</v>
      </c>
      <c r="F1590" t="s">
        <v>3454</v>
      </c>
      <c r="G1590" t="str">
        <f>"201511012312"</f>
        <v>201511012312</v>
      </c>
      <c r="H1590" t="s">
        <v>96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50</v>
      </c>
      <c r="O1590">
        <v>0</v>
      </c>
      <c r="P1590">
        <v>0</v>
      </c>
      <c r="Q1590">
        <v>0</v>
      </c>
      <c r="R1590">
        <v>0</v>
      </c>
      <c r="S1590">
        <v>0</v>
      </c>
      <c r="T1590">
        <v>0</v>
      </c>
      <c r="U1590">
        <v>0</v>
      </c>
      <c r="V1590">
        <v>0</v>
      </c>
      <c r="W1590">
        <v>0</v>
      </c>
      <c r="X1590">
        <v>0</v>
      </c>
      <c r="Z1590">
        <v>0</v>
      </c>
      <c r="AA1590">
        <v>0</v>
      </c>
      <c r="AB1590">
        <v>0</v>
      </c>
      <c r="AC1590" t="s">
        <v>3455</v>
      </c>
    </row>
    <row r="1591" spans="1:29" x14ac:dyDescent="0.25">
      <c r="H1591" t="s">
        <v>3456</v>
      </c>
    </row>
    <row r="1592" spans="1:29" x14ac:dyDescent="0.25">
      <c r="A1592">
        <v>793</v>
      </c>
      <c r="B1592">
        <v>11848</v>
      </c>
      <c r="C1592" t="s">
        <v>3457</v>
      </c>
      <c r="D1592" t="s">
        <v>1214</v>
      </c>
      <c r="E1592" t="s">
        <v>320</v>
      </c>
      <c r="F1592" t="s">
        <v>3458</v>
      </c>
      <c r="G1592" t="str">
        <f>"201511026100"</f>
        <v>201511026100</v>
      </c>
      <c r="H1592">
        <v>814</v>
      </c>
      <c r="I1592">
        <v>0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0</v>
      </c>
      <c r="P1592">
        <v>0</v>
      </c>
      <c r="Q1592">
        <v>0</v>
      </c>
      <c r="R1592">
        <v>0</v>
      </c>
      <c r="S1592">
        <v>0</v>
      </c>
      <c r="T1592">
        <v>0</v>
      </c>
      <c r="U1592">
        <v>0</v>
      </c>
      <c r="V1592">
        <v>12</v>
      </c>
      <c r="W1592">
        <v>84</v>
      </c>
      <c r="X1592">
        <v>0</v>
      </c>
      <c r="Z1592">
        <v>0</v>
      </c>
      <c r="AA1592">
        <v>0</v>
      </c>
      <c r="AB1592">
        <v>0</v>
      </c>
      <c r="AC1592">
        <v>898</v>
      </c>
    </row>
    <row r="1593" spans="1:29" x14ac:dyDescent="0.25">
      <c r="H1593" t="s">
        <v>3459</v>
      </c>
    </row>
    <row r="1594" spans="1:29" x14ac:dyDescent="0.25">
      <c r="A1594">
        <v>794</v>
      </c>
      <c r="B1594">
        <v>12214</v>
      </c>
      <c r="C1594" t="s">
        <v>3460</v>
      </c>
      <c r="D1594" t="s">
        <v>3461</v>
      </c>
      <c r="E1594" t="s">
        <v>82</v>
      </c>
      <c r="F1594" t="s">
        <v>3462</v>
      </c>
      <c r="G1594" t="str">
        <f>"00490984"</f>
        <v>00490984</v>
      </c>
      <c r="H1594">
        <v>825</v>
      </c>
      <c r="I1594">
        <v>0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0</v>
      </c>
      <c r="Q1594">
        <v>0</v>
      </c>
      <c r="R1594">
        <v>0</v>
      </c>
      <c r="S1594">
        <v>0</v>
      </c>
      <c r="T1594">
        <v>0</v>
      </c>
      <c r="U1594">
        <v>0</v>
      </c>
      <c r="V1594">
        <v>10</v>
      </c>
      <c r="W1594">
        <v>70</v>
      </c>
      <c r="X1594">
        <v>0</v>
      </c>
      <c r="Z1594">
        <v>0</v>
      </c>
      <c r="AA1594">
        <v>0</v>
      </c>
      <c r="AB1594">
        <v>0</v>
      </c>
      <c r="AC1594">
        <v>895</v>
      </c>
    </row>
    <row r="1595" spans="1:29" x14ac:dyDescent="0.25">
      <c r="H1595" t="s">
        <v>3463</v>
      </c>
    </row>
    <row r="1596" spans="1:29" x14ac:dyDescent="0.25">
      <c r="A1596">
        <v>795</v>
      </c>
      <c r="B1596">
        <v>14060</v>
      </c>
      <c r="C1596" t="s">
        <v>3464</v>
      </c>
      <c r="D1596" t="s">
        <v>851</v>
      </c>
      <c r="E1596" t="s">
        <v>1210</v>
      </c>
      <c r="F1596" t="s">
        <v>3465</v>
      </c>
      <c r="G1596" t="str">
        <f>"201511041291"</f>
        <v>201511041291</v>
      </c>
      <c r="H1596" t="s">
        <v>2022</v>
      </c>
      <c r="I1596">
        <v>0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0</v>
      </c>
      <c r="S1596">
        <v>0</v>
      </c>
      <c r="T1596">
        <v>0</v>
      </c>
      <c r="U1596">
        <v>0</v>
      </c>
      <c r="V1596">
        <v>0</v>
      </c>
      <c r="W1596">
        <v>0</v>
      </c>
      <c r="X1596">
        <v>0</v>
      </c>
      <c r="Z1596">
        <v>0</v>
      </c>
      <c r="AA1596">
        <v>0</v>
      </c>
      <c r="AB1596">
        <v>0</v>
      </c>
      <c r="AC1596" t="s">
        <v>2022</v>
      </c>
    </row>
    <row r="1597" spans="1:29" x14ac:dyDescent="0.25">
      <c r="H1597" t="s">
        <v>3466</v>
      </c>
    </row>
    <row r="1598" spans="1:29" x14ac:dyDescent="0.25">
      <c r="A1598">
        <v>796</v>
      </c>
      <c r="B1598">
        <v>8016</v>
      </c>
      <c r="C1598" t="s">
        <v>3467</v>
      </c>
      <c r="D1598" t="s">
        <v>309</v>
      </c>
      <c r="E1598" t="s">
        <v>49</v>
      </c>
      <c r="F1598" t="s">
        <v>3468</v>
      </c>
      <c r="G1598" t="str">
        <f>"201511006933"</f>
        <v>201511006933</v>
      </c>
      <c r="H1598" t="s">
        <v>171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0</v>
      </c>
      <c r="S1598">
        <v>0</v>
      </c>
      <c r="T1598">
        <v>0</v>
      </c>
      <c r="U1598">
        <v>0</v>
      </c>
      <c r="V1598">
        <v>14</v>
      </c>
      <c r="W1598">
        <v>98</v>
      </c>
      <c r="X1598">
        <v>0</v>
      </c>
      <c r="Z1598">
        <v>0</v>
      </c>
      <c r="AA1598">
        <v>0</v>
      </c>
      <c r="AB1598">
        <v>0</v>
      </c>
      <c r="AC1598" t="s">
        <v>3469</v>
      </c>
    </row>
    <row r="1599" spans="1:29" x14ac:dyDescent="0.25">
      <c r="H1599" t="s">
        <v>3470</v>
      </c>
    </row>
    <row r="1600" spans="1:29" x14ac:dyDescent="0.25">
      <c r="A1600">
        <v>797</v>
      </c>
      <c r="B1600">
        <v>13569</v>
      </c>
      <c r="C1600" t="s">
        <v>3471</v>
      </c>
      <c r="D1600" t="s">
        <v>65</v>
      </c>
      <c r="E1600" t="s">
        <v>1240</v>
      </c>
      <c r="F1600" t="s">
        <v>3472</v>
      </c>
      <c r="G1600" t="str">
        <f>"00485888"</f>
        <v>00485888</v>
      </c>
      <c r="H1600" t="s">
        <v>2707</v>
      </c>
      <c r="I1600">
        <v>0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0</v>
      </c>
      <c r="S1600">
        <v>0</v>
      </c>
      <c r="T1600">
        <v>0</v>
      </c>
      <c r="U1600">
        <v>0</v>
      </c>
      <c r="V1600">
        <v>0</v>
      </c>
      <c r="W1600">
        <v>0</v>
      </c>
      <c r="X1600">
        <v>0</v>
      </c>
      <c r="Z1600">
        <v>0</v>
      </c>
      <c r="AA1600">
        <v>0</v>
      </c>
      <c r="AB1600">
        <v>0</v>
      </c>
      <c r="AC1600" t="s">
        <v>2707</v>
      </c>
    </row>
    <row r="1601" spans="1:29" x14ac:dyDescent="0.25">
      <c r="H1601" t="s">
        <v>3473</v>
      </c>
    </row>
    <row r="1602" spans="1:29" x14ac:dyDescent="0.25">
      <c r="A1602">
        <v>798</v>
      </c>
      <c r="B1602">
        <v>8187</v>
      </c>
      <c r="C1602" t="s">
        <v>3474</v>
      </c>
      <c r="D1602" t="s">
        <v>14</v>
      </c>
      <c r="E1602" t="s">
        <v>88</v>
      </c>
      <c r="F1602" t="s">
        <v>3475</v>
      </c>
      <c r="G1602" t="str">
        <f>"201511024656"</f>
        <v>201511024656</v>
      </c>
      <c r="H1602" t="s">
        <v>595</v>
      </c>
      <c r="I1602">
        <v>0</v>
      </c>
      <c r="J1602">
        <v>0</v>
      </c>
      <c r="K1602">
        <v>0</v>
      </c>
      <c r="L1602">
        <v>0</v>
      </c>
      <c r="M1602">
        <v>0</v>
      </c>
      <c r="N1602">
        <v>30</v>
      </c>
      <c r="O1602">
        <v>0</v>
      </c>
      <c r="P1602">
        <v>0</v>
      </c>
      <c r="Q1602">
        <v>0</v>
      </c>
      <c r="R1602">
        <v>0</v>
      </c>
      <c r="S1602">
        <v>0</v>
      </c>
      <c r="T1602">
        <v>0</v>
      </c>
      <c r="U1602">
        <v>0</v>
      </c>
      <c r="V1602">
        <v>12</v>
      </c>
      <c r="W1602">
        <v>84</v>
      </c>
      <c r="X1602">
        <v>0</v>
      </c>
      <c r="Z1602">
        <v>0</v>
      </c>
      <c r="AA1602">
        <v>0</v>
      </c>
      <c r="AB1602">
        <v>0</v>
      </c>
      <c r="AC1602" t="s">
        <v>3476</v>
      </c>
    </row>
    <row r="1603" spans="1:29" x14ac:dyDescent="0.25">
      <c r="H1603" t="s">
        <v>3477</v>
      </c>
    </row>
    <row r="1604" spans="1:29" x14ac:dyDescent="0.25">
      <c r="A1604">
        <v>799</v>
      </c>
      <c r="B1604">
        <v>16041</v>
      </c>
      <c r="C1604" t="s">
        <v>3478</v>
      </c>
      <c r="D1604" t="s">
        <v>175</v>
      </c>
      <c r="E1604" t="s">
        <v>249</v>
      </c>
      <c r="F1604" t="s">
        <v>3479</v>
      </c>
      <c r="G1604" t="str">
        <f>"00486595"</f>
        <v>00486595</v>
      </c>
      <c r="H1604" t="s">
        <v>1176</v>
      </c>
      <c r="I1604">
        <v>0</v>
      </c>
      <c r="J1604">
        <v>0</v>
      </c>
      <c r="K1604">
        <v>0</v>
      </c>
      <c r="L1604">
        <v>0</v>
      </c>
      <c r="M1604">
        <v>0</v>
      </c>
      <c r="N1604">
        <v>30</v>
      </c>
      <c r="O1604">
        <v>0</v>
      </c>
      <c r="P1604">
        <v>30</v>
      </c>
      <c r="Q1604">
        <v>0</v>
      </c>
      <c r="R1604">
        <v>0</v>
      </c>
      <c r="S1604">
        <v>0</v>
      </c>
      <c r="T1604">
        <v>0</v>
      </c>
      <c r="U1604">
        <v>0</v>
      </c>
      <c r="V1604">
        <v>0</v>
      </c>
      <c r="W1604">
        <v>0</v>
      </c>
      <c r="X1604">
        <v>0</v>
      </c>
      <c r="Z1604">
        <v>0</v>
      </c>
      <c r="AA1604">
        <v>0</v>
      </c>
      <c r="AB1604">
        <v>0</v>
      </c>
      <c r="AC1604" t="s">
        <v>3480</v>
      </c>
    </row>
    <row r="1605" spans="1:29" x14ac:dyDescent="0.25">
      <c r="H1605" t="s">
        <v>3481</v>
      </c>
    </row>
    <row r="1606" spans="1:29" x14ac:dyDescent="0.25">
      <c r="A1606">
        <v>800</v>
      </c>
      <c r="B1606">
        <v>4600</v>
      </c>
      <c r="C1606" t="s">
        <v>3482</v>
      </c>
      <c r="D1606" t="s">
        <v>124</v>
      </c>
      <c r="E1606" t="s">
        <v>34</v>
      </c>
      <c r="F1606" t="s">
        <v>3483</v>
      </c>
      <c r="G1606" t="str">
        <f>"00016760"</f>
        <v>00016760</v>
      </c>
      <c r="H1606" t="s">
        <v>1501</v>
      </c>
      <c r="I1606">
        <v>0</v>
      </c>
      <c r="J1606">
        <v>0</v>
      </c>
      <c r="K1606">
        <v>0</v>
      </c>
      <c r="L1606">
        <v>0</v>
      </c>
      <c r="M1606">
        <v>0</v>
      </c>
      <c r="N1606">
        <v>30</v>
      </c>
      <c r="O1606">
        <v>0</v>
      </c>
      <c r="P1606">
        <v>0</v>
      </c>
      <c r="Q1606">
        <v>0</v>
      </c>
      <c r="R1606">
        <v>0</v>
      </c>
      <c r="S1606">
        <v>0</v>
      </c>
      <c r="T1606">
        <v>0</v>
      </c>
      <c r="U1606">
        <v>0</v>
      </c>
      <c r="V1606">
        <v>14</v>
      </c>
      <c r="W1606">
        <v>98</v>
      </c>
      <c r="X1606">
        <v>0</v>
      </c>
      <c r="Z1606">
        <v>0</v>
      </c>
      <c r="AA1606">
        <v>0</v>
      </c>
      <c r="AB1606">
        <v>0</v>
      </c>
      <c r="AC1606" t="s">
        <v>3484</v>
      </c>
    </row>
    <row r="1607" spans="1:29" x14ac:dyDescent="0.25">
      <c r="H1607" t="s">
        <v>3485</v>
      </c>
    </row>
    <row r="1608" spans="1:29" x14ac:dyDescent="0.25">
      <c r="A1608">
        <v>801</v>
      </c>
      <c r="B1608">
        <v>14859</v>
      </c>
      <c r="C1608" t="s">
        <v>3486</v>
      </c>
      <c r="D1608" t="s">
        <v>1110</v>
      </c>
      <c r="E1608" t="s">
        <v>3487</v>
      </c>
      <c r="F1608" t="s">
        <v>3488</v>
      </c>
      <c r="G1608" t="str">
        <f>"201511009276"</f>
        <v>201511009276</v>
      </c>
      <c r="H1608" t="s">
        <v>426</v>
      </c>
      <c r="I1608">
        <v>0</v>
      </c>
      <c r="J1608">
        <v>0</v>
      </c>
      <c r="K1608">
        <v>0</v>
      </c>
      <c r="L1608">
        <v>0</v>
      </c>
      <c r="M1608">
        <v>0</v>
      </c>
      <c r="N1608">
        <v>50</v>
      </c>
      <c r="O1608">
        <v>0</v>
      </c>
      <c r="P1608">
        <v>0</v>
      </c>
      <c r="Q1608">
        <v>0</v>
      </c>
      <c r="R1608">
        <v>0</v>
      </c>
      <c r="S1608">
        <v>0</v>
      </c>
      <c r="T1608">
        <v>0</v>
      </c>
      <c r="U1608">
        <v>0</v>
      </c>
      <c r="V1608">
        <v>9</v>
      </c>
      <c r="W1608">
        <v>63</v>
      </c>
      <c r="X1608">
        <v>0</v>
      </c>
      <c r="Z1608">
        <v>0</v>
      </c>
      <c r="AA1608">
        <v>0</v>
      </c>
      <c r="AB1608">
        <v>0</v>
      </c>
      <c r="AC1608" t="s">
        <v>3489</v>
      </c>
    </row>
    <row r="1609" spans="1:29" x14ac:dyDescent="0.25">
      <c r="H1609" t="s">
        <v>3490</v>
      </c>
    </row>
    <row r="1610" spans="1:29" x14ac:dyDescent="0.25">
      <c r="A1610">
        <v>802</v>
      </c>
      <c r="B1610">
        <v>9874</v>
      </c>
      <c r="C1610" t="s">
        <v>3491</v>
      </c>
      <c r="D1610" t="s">
        <v>243</v>
      </c>
      <c r="E1610" t="s">
        <v>89</v>
      </c>
      <c r="F1610" t="s">
        <v>3492</v>
      </c>
      <c r="G1610" t="str">
        <f>"00153549"</f>
        <v>00153549</v>
      </c>
      <c r="H1610" t="s">
        <v>305</v>
      </c>
      <c r="I1610">
        <v>0</v>
      </c>
      <c r="J1610">
        <v>0</v>
      </c>
      <c r="K1610">
        <v>0</v>
      </c>
      <c r="L1610">
        <v>0</v>
      </c>
      <c r="M1610">
        <v>0</v>
      </c>
      <c r="N1610">
        <v>30</v>
      </c>
      <c r="O1610">
        <v>0</v>
      </c>
      <c r="P1610">
        <v>0</v>
      </c>
      <c r="Q1610">
        <v>0</v>
      </c>
      <c r="R1610">
        <v>0</v>
      </c>
      <c r="S1610">
        <v>0</v>
      </c>
      <c r="T1610">
        <v>0</v>
      </c>
      <c r="U1610">
        <v>0</v>
      </c>
      <c r="V1610">
        <v>6</v>
      </c>
      <c r="W1610">
        <v>42</v>
      </c>
      <c r="X1610">
        <v>0</v>
      </c>
      <c r="Z1610">
        <v>0</v>
      </c>
      <c r="AA1610">
        <v>0</v>
      </c>
      <c r="AB1610">
        <v>0</v>
      </c>
      <c r="AC1610" t="s">
        <v>3493</v>
      </c>
    </row>
    <row r="1611" spans="1:29" x14ac:dyDescent="0.25">
      <c r="H1611" t="s">
        <v>3494</v>
      </c>
    </row>
    <row r="1612" spans="1:29" x14ac:dyDescent="0.25">
      <c r="A1612">
        <v>803</v>
      </c>
      <c r="B1612">
        <v>2347</v>
      </c>
      <c r="C1612" t="s">
        <v>871</v>
      </c>
      <c r="D1612" t="s">
        <v>14</v>
      </c>
      <c r="E1612" t="s">
        <v>1328</v>
      </c>
      <c r="F1612" t="s">
        <v>3495</v>
      </c>
      <c r="G1612" t="str">
        <f>"201511018381"</f>
        <v>201511018381</v>
      </c>
      <c r="H1612" t="s">
        <v>2149</v>
      </c>
      <c r="I1612">
        <v>0</v>
      </c>
      <c r="J1612">
        <v>0</v>
      </c>
      <c r="K1612">
        <v>0</v>
      </c>
      <c r="L1612">
        <v>0</v>
      </c>
      <c r="M1612">
        <v>0</v>
      </c>
      <c r="N1612">
        <v>30</v>
      </c>
      <c r="O1612">
        <v>0</v>
      </c>
      <c r="P1612">
        <v>0</v>
      </c>
      <c r="Q1612">
        <v>0</v>
      </c>
      <c r="R1612">
        <v>0</v>
      </c>
      <c r="S1612">
        <v>0</v>
      </c>
      <c r="T1612">
        <v>0</v>
      </c>
      <c r="U1612">
        <v>0</v>
      </c>
      <c r="V1612">
        <v>0</v>
      </c>
      <c r="W1612">
        <v>0</v>
      </c>
      <c r="X1612">
        <v>0</v>
      </c>
      <c r="Z1612">
        <v>0</v>
      </c>
      <c r="AA1612">
        <v>0</v>
      </c>
      <c r="AB1612">
        <v>0</v>
      </c>
      <c r="AC1612" t="s">
        <v>3496</v>
      </c>
    </row>
    <row r="1613" spans="1:29" x14ac:dyDescent="0.25">
      <c r="H1613" t="s">
        <v>3497</v>
      </c>
    </row>
    <row r="1614" spans="1:29" x14ac:dyDescent="0.25">
      <c r="A1614">
        <v>804</v>
      </c>
      <c r="B1614">
        <v>8909</v>
      </c>
      <c r="C1614" t="s">
        <v>3498</v>
      </c>
      <c r="D1614" t="s">
        <v>1523</v>
      </c>
      <c r="E1614" t="s">
        <v>89</v>
      </c>
      <c r="F1614" t="s">
        <v>3499</v>
      </c>
      <c r="G1614" t="str">
        <f>"00073661"</f>
        <v>00073661</v>
      </c>
      <c r="H1614" t="s">
        <v>946</v>
      </c>
      <c r="I1614">
        <v>0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30</v>
      </c>
      <c r="Q1614">
        <v>0</v>
      </c>
      <c r="R1614">
        <v>0</v>
      </c>
      <c r="S1614">
        <v>0</v>
      </c>
      <c r="T1614">
        <v>0</v>
      </c>
      <c r="U1614">
        <v>0</v>
      </c>
      <c r="V1614">
        <v>18</v>
      </c>
      <c r="W1614">
        <v>126</v>
      </c>
      <c r="X1614">
        <v>0</v>
      </c>
      <c r="Z1614">
        <v>0</v>
      </c>
      <c r="AA1614">
        <v>0</v>
      </c>
      <c r="AB1614">
        <v>0</v>
      </c>
      <c r="AC1614" t="s">
        <v>3500</v>
      </c>
    </row>
    <row r="1615" spans="1:29" x14ac:dyDescent="0.25">
      <c r="H1615" t="s">
        <v>3501</v>
      </c>
    </row>
    <row r="1616" spans="1:29" x14ac:dyDescent="0.25">
      <c r="A1616">
        <v>805</v>
      </c>
      <c r="B1616">
        <v>13916</v>
      </c>
      <c r="C1616" t="s">
        <v>3502</v>
      </c>
      <c r="D1616" t="s">
        <v>379</v>
      </c>
      <c r="E1616" t="s">
        <v>100</v>
      </c>
      <c r="F1616" t="s">
        <v>3503</v>
      </c>
      <c r="G1616" t="str">
        <f>"201511018433"</f>
        <v>201511018433</v>
      </c>
      <c r="H1616" t="s">
        <v>691</v>
      </c>
      <c r="I1616">
        <v>0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0</v>
      </c>
      <c r="R1616">
        <v>0</v>
      </c>
      <c r="S1616">
        <v>0</v>
      </c>
      <c r="T1616">
        <v>0</v>
      </c>
      <c r="U1616">
        <v>0</v>
      </c>
      <c r="V1616">
        <v>18</v>
      </c>
      <c r="W1616">
        <v>126</v>
      </c>
      <c r="X1616">
        <v>0</v>
      </c>
      <c r="Z1616">
        <v>0</v>
      </c>
      <c r="AA1616">
        <v>0</v>
      </c>
      <c r="AB1616">
        <v>0</v>
      </c>
      <c r="AC1616" t="s">
        <v>3504</v>
      </c>
    </row>
    <row r="1617" spans="1:29" x14ac:dyDescent="0.25">
      <c r="H1617" t="s">
        <v>3505</v>
      </c>
    </row>
    <row r="1618" spans="1:29" x14ac:dyDescent="0.25">
      <c r="A1618">
        <v>806</v>
      </c>
      <c r="B1618">
        <v>9056</v>
      </c>
      <c r="C1618" t="s">
        <v>3506</v>
      </c>
      <c r="D1618" t="s">
        <v>106</v>
      </c>
      <c r="E1618" t="s">
        <v>27</v>
      </c>
      <c r="F1618" t="s">
        <v>3507</v>
      </c>
      <c r="G1618" t="str">
        <f>"00049301"</f>
        <v>00049301</v>
      </c>
      <c r="H1618">
        <v>858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30</v>
      </c>
      <c r="O1618">
        <v>0</v>
      </c>
      <c r="P1618">
        <v>0</v>
      </c>
      <c r="Q1618">
        <v>0</v>
      </c>
      <c r="R1618">
        <v>0</v>
      </c>
      <c r="S1618">
        <v>0</v>
      </c>
      <c r="T1618">
        <v>0</v>
      </c>
      <c r="U1618">
        <v>0</v>
      </c>
      <c r="V1618">
        <v>0</v>
      </c>
      <c r="W1618">
        <v>0</v>
      </c>
      <c r="X1618">
        <v>0</v>
      </c>
      <c r="Z1618">
        <v>0</v>
      </c>
      <c r="AA1618">
        <v>0</v>
      </c>
      <c r="AB1618">
        <v>0</v>
      </c>
      <c r="AC1618">
        <v>888</v>
      </c>
    </row>
    <row r="1619" spans="1:29" x14ac:dyDescent="0.25">
      <c r="H1619" t="s">
        <v>3508</v>
      </c>
    </row>
    <row r="1620" spans="1:29" x14ac:dyDescent="0.25">
      <c r="A1620">
        <v>807</v>
      </c>
      <c r="B1620">
        <v>16185</v>
      </c>
      <c r="C1620" t="s">
        <v>592</v>
      </c>
      <c r="D1620" t="s">
        <v>211</v>
      </c>
      <c r="E1620" t="s">
        <v>82</v>
      </c>
      <c r="F1620" t="s">
        <v>3509</v>
      </c>
      <c r="G1620" t="str">
        <f>"00496728"</f>
        <v>00496728</v>
      </c>
      <c r="H1620" t="s">
        <v>1437</v>
      </c>
      <c r="I1620">
        <v>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0</v>
      </c>
      <c r="S1620">
        <v>0</v>
      </c>
      <c r="T1620">
        <v>0</v>
      </c>
      <c r="U1620">
        <v>0</v>
      </c>
      <c r="V1620">
        <v>0</v>
      </c>
      <c r="W1620">
        <v>0</v>
      </c>
      <c r="X1620">
        <v>0</v>
      </c>
      <c r="Z1620">
        <v>0</v>
      </c>
      <c r="AA1620">
        <v>0</v>
      </c>
      <c r="AB1620">
        <v>0</v>
      </c>
      <c r="AC1620" t="s">
        <v>1437</v>
      </c>
    </row>
    <row r="1621" spans="1:29" x14ac:dyDescent="0.25">
      <c r="H1621" t="s">
        <v>3510</v>
      </c>
    </row>
    <row r="1622" spans="1:29" x14ac:dyDescent="0.25">
      <c r="A1622">
        <v>808</v>
      </c>
      <c r="B1622">
        <v>208</v>
      </c>
      <c r="C1622" t="s">
        <v>3511</v>
      </c>
      <c r="D1622" t="s">
        <v>309</v>
      </c>
      <c r="E1622" t="s">
        <v>34</v>
      </c>
      <c r="F1622" t="s">
        <v>3512</v>
      </c>
      <c r="G1622" t="str">
        <f>"00188348"</f>
        <v>00188348</v>
      </c>
      <c r="H1622" t="s">
        <v>561</v>
      </c>
      <c r="I1622">
        <v>0</v>
      </c>
      <c r="J1622">
        <v>0</v>
      </c>
      <c r="K1622">
        <v>0</v>
      </c>
      <c r="L1622">
        <v>0</v>
      </c>
      <c r="M1622">
        <v>0</v>
      </c>
      <c r="N1622">
        <v>30</v>
      </c>
      <c r="O1622">
        <v>0</v>
      </c>
      <c r="P1622">
        <v>30</v>
      </c>
      <c r="Q1622">
        <v>0</v>
      </c>
      <c r="R1622">
        <v>0</v>
      </c>
      <c r="S1622">
        <v>0</v>
      </c>
      <c r="T1622">
        <v>0</v>
      </c>
      <c r="U1622">
        <v>0</v>
      </c>
      <c r="V1622">
        <v>0</v>
      </c>
      <c r="W1622">
        <v>0</v>
      </c>
      <c r="X1622">
        <v>0</v>
      </c>
      <c r="Z1622">
        <v>0</v>
      </c>
      <c r="AA1622">
        <v>0</v>
      </c>
      <c r="AB1622">
        <v>0</v>
      </c>
      <c r="AC1622" t="s">
        <v>3513</v>
      </c>
    </row>
    <row r="1623" spans="1:29" x14ac:dyDescent="0.25">
      <c r="H1623" t="s">
        <v>3514</v>
      </c>
    </row>
    <row r="1624" spans="1:29" x14ac:dyDescent="0.25">
      <c r="A1624">
        <v>809</v>
      </c>
      <c r="B1624">
        <v>2838</v>
      </c>
      <c r="C1624" t="s">
        <v>3515</v>
      </c>
      <c r="D1624" t="s">
        <v>48</v>
      </c>
      <c r="E1624" t="s">
        <v>82</v>
      </c>
      <c r="F1624" t="s">
        <v>3516</v>
      </c>
      <c r="G1624" t="str">
        <f>"201511027165"</f>
        <v>201511027165</v>
      </c>
      <c r="H1624" t="s">
        <v>3517</v>
      </c>
      <c r="I1624">
        <v>0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  <c r="Q1624">
        <v>0</v>
      </c>
      <c r="R1624">
        <v>0</v>
      </c>
      <c r="S1624">
        <v>0</v>
      </c>
      <c r="T1624">
        <v>0</v>
      </c>
      <c r="U1624">
        <v>0</v>
      </c>
      <c r="V1624">
        <v>25</v>
      </c>
      <c r="W1624">
        <v>175</v>
      </c>
      <c r="X1624">
        <v>0</v>
      </c>
      <c r="Z1624">
        <v>0</v>
      </c>
      <c r="AA1624">
        <v>0</v>
      </c>
      <c r="AB1624">
        <v>0</v>
      </c>
      <c r="AC1624" t="s">
        <v>3518</v>
      </c>
    </row>
    <row r="1625" spans="1:29" x14ac:dyDescent="0.25">
      <c r="H1625" t="s">
        <v>3519</v>
      </c>
    </row>
    <row r="1626" spans="1:29" x14ac:dyDescent="0.25">
      <c r="A1626">
        <v>810</v>
      </c>
      <c r="B1626">
        <v>2949</v>
      </c>
      <c r="C1626" t="s">
        <v>3520</v>
      </c>
      <c r="D1626" t="s">
        <v>388</v>
      </c>
      <c r="E1626" t="s">
        <v>465</v>
      </c>
      <c r="F1626" t="s">
        <v>3521</v>
      </c>
      <c r="G1626" t="str">
        <f>"201511017513"</f>
        <v>201511017513</v>
      </c>
      <c r="H1626" t="s">
        <v>3517</v>
      </c>
      <c r="I1626">
        <v>0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  <c r="Q1626">
        <v>0</v>
      </c>
      <c r="R1626">
        <v>0</v>
      </c>
      <c r="S1626">
        <v>0</v>
      </c>
      <c r="T1626">
        <v>0</v>
      </c>
      <c r="U1626">
        <v>0</v>
      </c>
      <c r="V1626">
        <v>25</v>
      </c>
      <c r="W1626">
        <v>175</v>
      </c>
      <c r="X1626">
        <v>0</v>
      </c>
      <c r="Z1626">
        <v>0</v>
      </c>
      <c r="AA1626">
        <v>0</v>
      </c>
      <c r="AB1626">
        <v>0</v>
      </c>
      <c r="AC1626" t="s">
        <v>3518</v>
      </c>
    </row>
    <row r="1627" spans="1:29" x14ac:dyDescent="0.25">
      <c r="H1627" t="s">
        <v>3522</v>
      </c>
    </row>
    <row r="1628" spans="1:29" x14ac:dyDescent="0.25">
      <c r="A1628">
        <v>811</v>
      </c>
      <c r="B1628">
        <v>1939</v>
      </c>
      <c r="C1628" t="s">
        <v>3523</v>
      </c>
      <c r="D1628" t="s">
        <v>3524</v>
      </c>
      <c r="E1628" t="s">
        <v>89</v>
      </c>
      <c r="F1628" t="s">
        <v>3525</v>
      </c>
      <c r="G1628" t="str">
        <f>"00449906"</f>
        <v>00449906</v>
      </c>
      <c r="H1628" t="s">
        <v>171</v>
      </c>
      <c r="I1628">
        <v>0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0</v>
      </c>
      <c r="P1628">
        <v>0</v>
      </c>
      <c r="Q1628">
        <v>0</v>
      </c>
      <c r="R1628">
        <v>0</v>
      </c>
      <c r="S1628">
        <v>0</v>
      </c>
      <c r="T1628">
        <v>0</v>
      </c>
      <c r="U1628">
        <v>0</v>
      </c>
      <c r="V1628">
        <v>13</v>
      </c>
      <c r="W1628">
        <v>91</v>
      </c>
      <c r="X1628">
        <v>0</v>
      </c>
      <c r="Z1628">
        <v>0</v>
      </c>
      <c r="AA1628">
        <v>0</v>
      </c>
      <c r="AB1628">
        <v>0</v>
      </c>
      <c r="AC1628" t="s">
        <v>3526</v>
      </c>
    </row>
    <row r="1629" spans="1:29" x14ac:dyDescent="0.25">
      <c r="H1629" t="s">
        <v>3527</v>
      </c>
    </row>
    <row r="1630" spans="1:29" x14ac:dyDescent="0.25">
      <c r="A1630">
        <v>812</v>
      </c>
      <c r="B1630">
        <v>3906</v>
      </c>
      <c r="C1630" t="s">
        <v>3528</v>
      </c>
      <c r="D1630" t="s">
        <v>3529</v>
      </c>
      <c r="E1630" t="s">
        <v>100</v>
      </c>
      <c r="F1630" t="s">
        <v>3530</v>
      </c>
      <c r="G1630" t="str">
        <f>"00441791"</f>
        <v>00441791</v>
      </c>
      <c r="H1630" t="s">
        <v>421</v>
      </c>
      <c r="I1630">
        <v>0</v>
      </c>
      <c r="J1630">
        <v>0</v>
      </c>
      <c r="K1630">
        <v>0</v>
      </c>
      <c r="L1630">
        <v>0</v>
      </c>
      <c r="M1630">
        <v>0</v>
      </c>
      <c r="N1630">
        <v>50</v>
      </c>
      <c r="O1630">
        <v>0</v>
      </c>
      <c r="P1630">
        <v>0</v>
      </c>
      <c r="Q1630">
        <v>0</v>
      </c>
      <c r="R1630">
        <v>0</v>
      </c>
      <c r="S1630">
        <v>0</v>
      </c>
      <c r="T1630">
        <v>0</v>
      </c>
      <c r="U1630">
        <v>0</v>
      </c>
      <c r="V1630">
        <v>0</v>
      </c>
      <c r="W1630">
        <v>0</v>
      </c>
      <c r="X1630">
        <v>0</v>
      </c>
      <c r="Z1630">
        <v>0</v>
      </c>
      <c r="AA1630">
        <v>0</v>
      </c>
      <c r="AB1630">
        <v>0</v>
      </c>
      <c r="AC1630" t="s">
        <v>3531</v>
      </c>
    </row>
    <row r="1631" spans="1:29" x14ac:dyDescent="0.25">
      <c r="H1631" t="s">
        <v>3532</v>
      </c>
    </row>
    <row r="1632" spans="1:29" x14ac:dyDescent="0.25">
      <c r="A1632">
        <v>813</v>
      </c>
      <c r="B1632">
        <v>12073</v>
      </c>
      <c r="C1632" t="s">
        <v>3533</v>
      </c>
      <c r="D1632" t="s">
        <v>3534</v>
      </c>
      <c r="E1632" t="s">
        <v>3106</v>
      </c>
      <c r="F1632" t="s">
        <v>3535</v>
      </c>
      <c r="G1632" t="str">
        <f>"00485883"</f>
        <v>00485883</v>
      </c>
      <c r="H1632" t="s">
        <v>360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30</v>
      </c>
      <c r="O1632">
        <v>0</v>
      </c>
      <c r="P1632">
        <v>0</v>
      </c>
      <c r="Q1632">
        <v>0</v>
      </c>
      <c r="R1632">
        <v>0</v>
      </c>
      <c r="S1632">
        <v>0</v>
      </c>
      <c r="T1632">
        <v>0</v>
      </c>
      <c r="U1632">
        <v>0</v>
      </c>
      <c r="V1632">
        <v>0</v>
      </c>
      <c r="W1632">
        <v>0</v>
      </c>
      <c r="X1632">
        <v>0</v>
      </c>
      <c r="Z1632">
        <v>0</v>
      </c>
      <c r="AA1632">
        <v>0</v>
      </c>
      <c r="AB1632">
        <v>0</v>
      </c>
      <c r="AC1632" t="s">
        <v>3536</v>
      </c>
    </row>
    <row r="1633" spans="1:29" x14ac:dyDescent="0.25">
      <c r="H1633" t="s">
        <v>3537</v>
      </c>
    </row>
    <row r="1634" spans="1:29" x14ac:dyDescent="0.25">
      <c r="A1634">
        <v>814</v>
      </c>
      <c r="B1634">
        <v>14268</v>
      </c>
      <c r="C1634" t="s">
        <v>3538</v>
      </c>
      <c r="D1634" t="s">
        <v>65</v>
      </c>
      <c r="E1634" t="s">
        <v>88</v>
      </c>
      <c r="F1634" t="s">
        <v>3539</v>
      </c>
      <c r="G1634" t="str">
        <f>"00477276"</f>
        <v>00477276</v>
      </c>
      <c r="H1634" t="s">
        <v>488</v>
      </c>
      <c r="I1634">
        <v>0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0</v>
      </c>
      <c r="P1634">
        <v>0</v>
      </c>
      <c r="Q1634">
        <v>0</v>
      </c>
      <c r="R1634">
        <v>0</v>
      </c>
      <c r="S1634">
        <v>0</v>
      </c>
      <c r="T1634">
        <v>0</v>
      </c>
      <c r="U1634">
        <v>0</v>
      </c>
      <c r="V1634">
        <v>9</v>
      </c>
      <c r="W1634">
        <v>63</v>
      </c>
      <c r="X1634">
        <v>0</v>
      </c>
      <c r="Z1634">
        <v>0</v>
      </c>
      <c r="AA1634">
        <v>0</v>
      </c>
      <c r="AB1634">
        <v>0</v>
      </c>
      <c r="AC1634" t="s">
        <v>3536</v>
      </c>
    </row>
    <row r="1635" spans="1:29" x14ac:dyDescent="0.25">
      <c r="H1635" t="s">
        <v>3540</v>
      </c>
    </row>
    <row r="1636" spans="1:29" x14ac:dyDescent="0.25">
      <c r="A1636">
        <v>815</v>
      </c>
      <c r="B1636">
        <v>13306</v>
      </c>
      <c r="C1636" t="s">
        <v>3541</v>
      </c>
      <c r="D1636" t="s">
        <v>175</v>
      </c>
      <c r="E1636" t="s">
        <v>94</v>
      </c>
      <c r="F1636" t="s">
        <v>3542</v>
      </c>
      <c r="G1636" t="str">
        <f>"201511021000"</f>
        <v>201511021000</v>
      </c>
      <c r="H1636" t="s">
        <v>642</v>
      </c>
      <c r="I1636">
        <v>0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0</v>
      </c>
      <c r="P1636">
        <v>0</v>
      </c>
      <c r="Q1636">
        <v>0</v>
      </c>
      <c r="R1636">
        <v>0</v>
      </c>
      <c r="S1636">
        <v>0</v>
      </c>
      <c r="T1636">
        <v>0</v>
      </c>
      <c r="U1636">
        <v>0</v>
      </c>
      <c r="V1636">
        <v>4</v>
      </c>
      <c r="W1636">
        <v>28</v>
      </c>
      <c r="X1636">
        <v>0</v>
      </c>
      <c r="Z1636">
        <v>0</v>
      </c>
      <c r="AA1636">
        <v>0</v>
      </c>
      <c r="AB1636">
        <v>0</v>
      </c>
      <c r="AC1636" t="s">
        <v>3543</v>
      </c>
    </row>
    <row r="1637" spans="1:29" x14ac:dyDescent="0.25">
      <c r="H1637" t="s">
        <v>3544</v>
      </c>
    </row>
    <row r="1638" spans="1:29" x14ac:dyDescent="0.25">
      <c r="A1638">
        <v>816</v>
      </c>
      <c r="B1638">
        <v>7785</v>
      </c>
      <c r="C1638" t="s">
        <v>3545</v>
      </c>
      <c r="D1638" t="s">
        <v>3546</v>
      </c>
      <c r="E1638" t="s">
        <v>335</v>
      </c>
      <c r="F1638" t="s">
        <v>3547</v>
      </c>
      <c r="G1638" t="str">
        <f>"201510005105"</f>
        <v>201510005105</v>
      </c>
      <c r="H1638" t="s">
        <v>2616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50</v>
      </c>
      <c r="O1638">
        <v>0</v>
      </c>
      <c r="P1638">
        <v>0</v>
      </c>
      <c r="Q1638">
        <v>0</v>
      </c>
      <c r="R1638">
        <v>0</v>
      </c>
      <c r="S1638">
        <v>0</v>
      </c>
      <c r="T1638">
        <v>0</v>
      </c>
      <c r="U1638">
        <v>0</v>
      </c>
      <c r="V1638">
        <v>0</v>
      </c>
      <c r="W1638">
        <v>0</v>
      </c>
      <c r="X1638">
        <v>0</v>
      </c>
      <c r="Z1638">
        <v>0</v>
      </c>
      <c r="AA1638">
        <v>0</v>
      </c>
      <c r="AB1638">
        <v>0</v>
      </c>
      <c r="AC1638" t="s">
        <v>3543</v>
      </c>
    </row>
    <row r="1639" spans="1:29" x14ac:dyDescent="0.25">
      <c r="H1639" t="s">
        <v>3548</v>
      </c>
    </row>
    <row r="1640" spans="1:29" x14ac:dyDescent="0.25">
      <c r="A1640">
        <v>817</v>
      </c>
      <c r="B1640">
        <v>11909</v>
      </c>
      <c r="C1640" t="s">
        <v>357</v>
      </c>
      <c r="D1640" t="s">
        <v>928</v>
      </c>
      <c r="E1640" t="s">
        <v>100</v>
      </c>
      <c r="F1640" t="s">
        <v>3549</v>
      </c>
      <c r="G1640" t="str">
        <f>"00468849"</f>
        <v>00468849</v>
      </c>
      <c r="H1640" t="s">
        <v>2616</v>
      </c>
      <c r="I1640">
        <v>0</v>
      </c>
      <c r="J1640">
        <v>0</v>
      </c>
      <c r="K1640">
        <v>0</v>
      </c>
      <c r="L1640">
        <v>0</v>
      </c>
      <c r="M1640">
        <v>0</v>
      </c>
      <c r="N1640">
        <v>50</v>
      </c>
      <c r="O1640">
        <v>0</v>
      </c>
      <c r="P1640">
        <v>0</v>
      </c>
      <c r="Q1640">
        <v>0</v>
      </c>
      <c r="R1640">
        <v>0</v>
      </c>
      <c r="S1640">
        <v>0</v>
      </c>
      <c r="T1640">
        <v>0</v>
      </c>
      <c r="U1640">
        <v>0</v>
      </c>
      <c r="V1640">
        <v>0</v>
      </c>
      <c r="W1640">
        <v>0</v>
      </c>
      <c r="X1640">
        <v>0</v>
      </c>
      <c r="Z1640">
        <v>0</v>
      </c>
      <c r="AA1640">
        <v>0</v>
      </c>
      <c r="AB1640">
        <v>0</v>
      </c>
      <c r="AC1640" t="s">
        <v>3543</v>
      </c>
    </row>
    <row r="1641" spans="1:29" x14ac:dyDescent="0.25">
      <c r="H1641" t="s">
        <v>3550</v>
      </c>
    </row>
    <row r="1642" spans="1:29" x14ac:dyDescent="0.25">
      <c r="A1642">
        <v>818</v>
      </c>
      <c r="B1642">
        <v>11426</v>
      </c>
      <c r="C1642" t="s">
        <v>333</v>
      </c>
      <c r="D1642" t="s">
        <v>48</v>
      </c>
      <c r="E1642" t="s">
        <v>27</v>
      </c>
      <c r="F1642" t="s">
        <v>3551</v>
      </c>
      <c r="G1642" t="str">
        <f>"00230603"</f>
        <v>00230603</v>
      </c>
      <c r="H1642" t="s">
        <v>628</v>
      </c>
      <c r="I1642">
        <v>0</v>
      </c>
      <c r="J1642">
        <v>0</v>
      </c>
      <c r="K1642">
        <v>0</v>
      </c>
      <c r="L1642">
        <v>0</v>
      </c>
      <c r="M1642">
        <v>0</v>
      </c>
      <c r="N1642">
        <v>30</v>
      </c>
      <c r="O1642">
        <v>0</v>
      </c>
      <c r="P1642">
        <v>0</v>
      </c>
      <c r="Q1642">
        <v>0</v>
      </c>
      <c r="R1642">
        <v>0</v>
      </c>
      <c r="S1642">
        <v>0</v>
      </c>
      <c r="T1642">
        <v>0</v>
      </c>
      <c r="U1642">
        <v>0</v>
      </c>
      <c r="V1642">
        <v>0</v>
      </c>
      <c r="W1642">
        <v>0</v>
      </c>
      <c r="X1642">
        <v>0</v>
      </c>
      <c r="Z1642">
        <v>0</v>
      </c>
      <c r="AA1642">
        <v>0</v>
      </c>
      <c r="AB1642">
        <v>0</v>
      </c>
      <c r="AC1642" t="s">
        <v>3552</v>
      </c>
    </row>
    <row r="1643" spans="1:29" x14ac:dyDescent="0.25">
      <c r="H1643" t="s">
        <v>3553</v>
      </c>
    </row>
    <row r="1644" spans="1:29" x14ac:dyDescent="0.25">
      <c r="A1644">
        <v>819</v>
      </c>
      <c r="B1644">
        <v>9008</v>
      </c>
      <c r="C1644" t="s">
        <v>3554</v>
      </c>
      <c r="D1644" t="s">
        <v>3555</v>
      </c>
      <c r="E1644" t="s">
        <v>34</v>
      </c>
      <c r="F1644" t="s">
        <v>3556</v>
      </c>
      <c r="G1644" t="str">
        <f>"00042010"</f>
        <v>00042010</v>
      </c>
      <c r="H1644" t="s">
        <v>171</v>
      </c>
      <c r="I1644">
        <v>0</v>
      </c>
      <c r="J1644">
        <v>0</v>
      </c>
      <c r="K1644">
        <v>0</v>
      </c>
      <c r="L1644">
        <v>0</v>
      </c>
      <c r="M1644">
        <v>0</v>
      </c>
      <c r="N1644">
        <v>30</v>
      </c>
      <c r="O1644">
        <v>0</v>
      </c>
      <c r="P1644">
        <v>0</v>
      </c>
      <c r="Q1644">
        <v>0</v>
      </c>
      <c r="R1644">
        <v>0</v>
      </c>
      <c r="S1644">
        <v>0</v>
      </c>
      <c r="T1644">
        <v>0</v>
      </c>
      <c r="U1644">
        <v>0</v>
      </c>
      <c r="V1644">
        <v>8</v>
      </c>
      <c r="W1644">
        <v>56</v>
      </c>
      <c r="X1644">
        <v>0</v>
      </c>
      <c r="Z1644">
        <v>0</v>
      </c>
      <c r="AA1644">
        <v>0</v>
      </c>
      <c r="AB1644">
        <v>0</v>
      </c>
      <c r="AC1644" t="s">
        <v>3557</v>
      </c>
    </row>
    <row r="1645" spans="1:29" x14ac:dyDescent="0.25">
      <c r="H1645" t="s">
        <v>3558</v>
      </c>
    </row>
    <row r="1646" spans="1:29" x14ac:dyDescent="0.25">
      <c r="A1646">
        <v>820</v>
      </c>
      <c r="B1646">
        <v>13476</v>
      </c>
      <c r="C1646" t="s">
        <v>3559</v>
      </c>
      <c r="D1646" t="s">
        <v>303</v>
      </c>
      <c r="E1646" t="s">
        <v>100</v>
      </c>
      <c r="F1646" t="s">
        <v>3560</v>
      </c>
      <c r="G1646" t="str">
        <f>"201511036278"</f>
        <v>201511036278</v>
      </c>
      <c r="H1646" t="s">
        <v>2142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0</v>
      </c>
      <c r="P1646">
        <v>0</v>
      </c>
      <c r="Q1646">
        <v>0</v>
      </c>
      <c r="R1646">
        <v>0</v>
      </c>
      <c r="S1646">
        <v>0</v>
      </c>
      <c r="T1646">
        <v>0</v>
      </c>
      <c r="U1646">
        <v>0</v>
      </c>
      <c r="V1646">
        <v>6</v>
      </c>
      <c r="W1646">
        <v>42</v>
      </c>
      <c r="X1646">
        <v>0</v>
      </c>
      <c r="Z1646">
        <v>0</v>
      </c>
      <c r="AA1646">
        <v>0</v>
      </c>
      <c r="AB1646">
        <v>0</v>
      </c>
      <c r="AC1646" t="s">
        <v>3561</v>
      </c>
    </row>
    <row r="1647" spans="1:29" x14ac:dyDescent="0.25">
      <c r="H1647" t="s">
        <v>3562</v>
      </c>
    </row>
    <row r="1648" spans="1:29" x14ac:dyDescent="0.25">
      <c r="A1648">
        <v>821</v>
      </c>
      <c r="B1648">
        <v>14623</v>
      </c>
      <c r="C1648" t="s">
        <v>3563</v>
      </c>
      <c r="D1648" t="s">
        <v>3564</v>
      </c>
      <c r="E1648" t="s">
        <v>27</v>
      </c>
      <c r="F1648" t="s">
        <v>3565</v>
      </c>
      <c r="G1648" t="str">
        <f>"00499372"</f>
        <v>00499372</v>
      </c>
      <c r="H1648" t="s">
        <v>3566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30</v>
      </c>
      <c r="O1648">
        <v>0</v>
      </c>
      <c r="P1648">
        <v>0</v>
      </c>
      <c r="Q1648">
        <v>0</v>
      </c>
      <c r="R1648">
        <v>0</v>
      </c>
      <c r="S1648">
        <v>0</v>
      </c>
      <c r="T1648">
        <v>0</v>
      </c>
      <c r="U1648">
        <v>0</v>
      </c>
      <c r="V1648">
        <v>0</v>
      </c>
      <c r="W1648">
        <v>0</v>
      </c>
      <c r="X1648">
        <v>0</v>
      </c>
      <c r="Z1648">
        <v>0</v>
      </c>
      <c r="AA1648">
        <v>0</v>
      </c>
      <c r="AB1648">
        <v>0</v>
      </c>
      <c r="AC1648" t="s">
        <v>3567</v>
      </c>
    </row>
    <row r="1649" spans="1:29" x14ac:dyDescent="0.25">
      <c r="H1649" t="s">
        <v>3568</v>
      </c>
    </row>
    <row r="1650" spans="1:29" x14ac:dyDescent="0.25">
      <c r="A1650">
        <v>822</v>
      </c>
      <c r="B1650">
        <v>13124</v>
      </c>
      <c r="C1650" t="s">
        <v>3569</v>
      </c>
      <c r="D1650" t="s">
        <v>3570</v>
      </c>
      <c r="E1650" t="s">
        <v>3571</v>
      </c>
      <c r="F1650" t="s">
        <v>3572</v>
      </c>
      <c r="G1650" t="str">
        <f>"00496733"</f>
        <v>00496733</v>
      </c>
      <c r="H1650" t="s">
        <v>288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0</v>
      </c>
      <c r="P1650">
        <v>0</v>
      </c>
      <c r="Q1650">
        <v>0</v>
      </c>
      <c r="R1650">
        <v>0</v>
      </c>
      <c r="S1650">
        <v>0</v>
      </c>
      <c r="T1650">
        <v>0</v>
      </c>
      <c r="U1650">
        <v>0</v>
      </c>
      <c r="V1650">
        <v>0</v>
      </c>
      <c r="W1650">
        <v>0</v>
      </c>
      <c r="X1650">
        <v>0</v>
      </c>
      <c r="Z1650">
        <v>0</v>
      </c>
      <c r="AA1650">
        <v>0</v>
      </c>
      <c r="AB1650">
        <v>0</v>
      </c>
      <c r="AC1650" t="s">
        <v>288</v>
      </c>
    </row>
    <row r="1651" spans="1:29" x14ac:dyDescent="0.25">
      <c r="H1651" t="s">
        <v>3573</v>
      </c>
    </row>
    <row r="1652" spans="1:29" x14ac:dyDescent="0.25">
      <c r="A1652">
        <v>823</v>
      </c>
      <c r="B1652">
        <v>4937</v>
      </c>
      <c r="C1652" t="s">
        <v>3574</v>
      </c>
      <c r="D1652" t="s">
        <v>3575</v>
      </c>
      <c r="E1652" t="s">
        <v>89</v>
      </c>
      <c r="F1652" t="s">
        <v>3576</v>
      </c>
      <c r="G1652" t="str">
        <f>"201410012760"</f>
        <v>201410012760</v>
      </c>
      <c r="H1652" t="s">
        <v>1575</v>
      </c>
      <c r="I1652">
        <v>0</v>
      </c>
      <c r="J1652">
        <v>0</v>
      </c>
      <c r="K1652">
        <v>0</v>
      </c>
      <c r="L1652">
        <v>0</v>
      </c>
      <c r="M1652">
        <v>0</v>
      </c>
      <c r="N1652">
        <v>30</v>
      </c>
      <c r="O1652">
        <v>0</v>
      </c>
      <c r="P1652">
        <v>0</v>
      </c>
      <c r="Q1652">
        <v>0</v>
      </c>
      <c r="R1652">
        <v>0</v>
      </c>
      <c r="S1652">
        <v>0</v>
      </c>
      <c r="T1652">
        <v>0</v>
      </c>
      <c r="U1652">
        <v>0</v>
      </c>
      <c r="V1652">
        <v>9</v>
      </c>
      <c r="W1652">
        <v>63</v>
      </c>
      <c r="X1652">
        <v>0</v>
      </c>
      <c r="Z1652">
        <v>0</v>
      </c>
      <c r="AA1652">
        <v>0</v>
      </c>
      <c r="AB1652">
        <v>0</v>
      </c>
      <c r="AC1652" t="s">
        <v>3577</v>
      </c>
    </row>
    <row r="1653" spans="1:29" x14ac:dyDescent="0.25">
      <c r="H1653" t="s">
        <v>3578</v>
      </c>
    </row>
    <row r="1654" spans="1:29" x14ac:dyDescent="0.25">
      <c r="A1654">
        <v>824</v>
      </c>
      <c r="B1654">
        <v>8940</v>
      </c>
      <c r="C1654" t="s">
        <v>3579</v>
      </c>
      <c r="D1654" t="s">
        <v>3580</v>
      </c>
      <c r="E1654" t="s">
        <v>3581</v>
      </c>
      <c r="F1654" t="s">
        <v>3582</v>
      </c>
      <c r="G1654" t="str">
        <f>"00020257"</f>
        <v>00020257</v>
      </c>
      <c r="H1654" t="s">
        <v>535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30</v>
      </c>
      <c r="O1654">
        <v>0</v>
      </c>
      <c r="P1654">
        <v>0</v>
      </c>
      <c r="Q1654">
        <v>0</v>
      </c>
      <c r="R1654">
        <v>0</v>
      </c>
      <c r="S1654">
        <v>0</v>
      </c>
      <c r="T1654">
        <v>0</v>
      </c>
      <c r="U1654">
        <v>0</v>
      </c>
      <c r="V1654">
        <v>1</v>
      </c>
      <c r="W1654">
        <v>7</v>
      </c>
      <c r="X1654">
        <v>0</v>
      </c>
      <c r="Z1654">
        <v>0</v>
      </c>
      <c r="AA1654">
        <v>0</v>
      </c>
      <c r="AB1654">
        <v>0</v>
      </c>
      <c r="AC1654" t="s">
        <v>3583</v>
      </c>
    </row>
    <row r="1655" spans="1:29" x14ac:dyDescent="0.25">
      <c r="H1655" t="s">
        <v>3584</v>
      </c>
    </row>
    <row r="1656" spans="1:29" x14ac:dyDescent="0.25">
      <c r="A1656">
        <v>825</v>
      </c>
      <c r="B1656">
        <v>7465</v>
      </c>
      <c r="C1656" t="s">
        <v>3585</v>
      </c>
      <c r="D1656" t="s">
        <v>3586</v>
      </c>
      <c r="E1656" t="s">
        <v>3587</v>
      </c>
      <c r="F1656" t="s">
        <v>3588</v>
      </c>
      <c r="G1656" t="str">
        <f>"00504928"</f>
        <v>00504928</v>
      </c>
      <c r="H1656">
        <v>847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30</v>
      </c>
      <c r="O1656">
        <v>0</v>
      </c>
      <c r="P1656">
        <v>0</v>
      </c>
      <c r="Q1656">
        <v>0</v>
      </c>
      <c r="R1656">
        <v>0</v>
      </c>
      <c r="S1656">
        <v>0</v>
      </c>
      <c r="T1656">
        <v>0</v>
      </c>
      <c r="U1656">
        <v>0</v>
      </c>
      <c r="V1656">
        <v>0</v>
      </c>
      <c r="W1656">
        <v>0</v>
      </c>
      <c r="X1656">
        <v>0</v>
      </c>
      <c r="Z1656">
        <v>0</v>
      </c>
      <c r="AA1656">
        <v>0</v>
      </c>
      <c r="AB1656">
        <v>0</v>
      </c>
      <c r="AC1656">
        <v>877</v>
      </c>
    </row>
    <row r="1657" spans="1:29" x14ac:dyDescent="0.25">
      <c r="H1657" t="s">
        <v>3589</v>
      </c>
    </row>
    <row r="1658" spans="1:29" x14ac:dyDescent="0.25">
      <c r="A1658">
        <v>826</v>
      </c>
      <c r="B1658">
        <v>12521</v>
      </c>
      <c r="C1658" t="s">
        <v>3590</v>
      </c>
      <c r="D1658" t="s">
        <v>211</v>
      </c>
      <c r="E1658" t="s">
        <v>320</v>
      </c>
      <c r="F1658" t="s">
        <v>3591</v>
      </c>
      <c r="G1658" t="str">
        <f>"00043563"</f>
        <v>00043563</v>
      </c>
      <c r="H1658" t="s">
        <v>642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0</v>
      </c>
      <c r="P1658">
        <v>0</v>
      </c>
      <c r="Q1658">
        <v>0</v>
      </c>
      <c r="R1658">
        <v>0</v>
      </c>
      <c r="S1658">
        <v>0</v>
      </c>
      <c r="T1658">
        <v>0</v>
      </c>
      <c r="U1658">
        <v>0</v>
      </c>
      <c r="V1658">
        <v>3</v>
      </c>
      <c r="W1658">
        <v>21</v>
      </c>
      <c r="X1658">
        <v>0</v>
      </c>
      <c r="Z1658">
        <v>0</v>
      </c>
      <c r="AA1658">
        <v>0</v>
      </c>
      <c r="AB1658">
        <v>0</v>
      </c>
      <c r="AC1658" t="s">
        <v>3592</v>
      </c>
    </row>
    <row r="1659" spans="1:29" x14ac:dyDescent="0.25">
      <c r="H1659" t="s">
        <v>3593</v>
      </c>
    </row>
    <row r="1660" spans="1:29" x14ac:dyDescent="0.25">
      <c r="A1660">
        <v>827</v>
      </c>
      <c r="B1660">
        <v>8295</v>
      </c>
      <c r="C1660" t="s">
        <v>3594</v>
      </c>
      <c r="D1660" t="s">
        <v>129</v>
      </c>
      <c r="E1660" t="s">
        <v>100</v>
      </c>
      <c r="F1660" t="s">
        <v>3595</v>
      </c>
      <c r="G1660" t="str">
        <f>"201512003739"</f>
        <v>201512003739</v>
      </c>
      <c r="H1660" t="s">
        <v>873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50</v>
      </c>
      <c r="O1660">
        <v>0</v>
      </c>
      <c r="P1660">
        <v>0</v>
      </c>
      <c r="Q1660">
        <v>0</v>
      </c>
      <c r="R1660">
        <v>0</v>
      </c>
      <c r="S1660">
        <v>0</v>
      </c>
      <c r="T1660">
        <v>0</v>
      </c>
      <c r="U1660">
        <v>0</v>
      </c>
      <c r="V1660">
        <v>9</v>
      </c>
      <c r="W1660">
        <v>63</v>
      </c>
      <c r="X1660">
        <v>0</v>
      </c>
      <c r="Z1660">
        <v>0</v>
      </c>
      <c r="AA1660">
        <v>0</v>
      </c>
      <c r="AB1660">
        <v>0</v>
      </c>
      <c r="AC1660" t="s">
        <v>3596</v>
      </c>
    </row>
    <row r="1661" spans="1:29" x14ac:dyDescent="0.25">
      <c r="H1661" t="s">
        <v>3597</v>
      </c>
    </row>
    <row r="1662" spans="1:29" x14ac:dyDescent="0.25">
      <c r="A1662">
        <v>828</v>
      </c>
      <c r="B1662">
        <v>13897</v>
      </c>
      <c r="C1662" t="s">
        <v>3598</v>
      </c>
      <c r="D1662" t="s">
        <v>329</v>
      </c>
      <c r="E1662" t="s">
        <v>3599</v>
      </c>
      <c r="F1662" t="s">
        <v>3600</v>
      </c>
      <c r="G1662" t="str">
        <f>"201512000191"</f>
        <v>201512000191</v>
      </c>
      <c r="H1662" t="s">
        <v>1856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30</v>
      </c>
      <c r="O1662">
        <v>0</v>
      </c>
      <c r="P1662">
        <v>0</v>
      </c>
      <c r="Q1662">
        <v>0</v>
      </c>
      <c r="R1662">
        <v>0</v>
      </c>
      <c r="S1662">
        <v>0</v>
      </c>
      <c r="T1662">
        <v>0</v>
      </c>
      <c r="U1662">
        <v>0</v>
      </c>
      <c r="V1662">
        <v>5</v>
      </c>
      <c r="W1662">
        <v>35</v>
      </c>
      <c r="X1662">
        <v>0</v>
      </c>
      <c r="Z1662">
        <v>0</v>
      </c>
      <c r="AA1662">
        <v>0</v>
      </c>
      <c r="AB1662">
        <v>0</v>
      </c>
      <c r="AC1662" t="s">
        <v>3601</v>
      </c>
    </row>
    <row r="1663" spans="1:29" x14ac:dyDescent="0.25">
      <c r="H1663" t="s">
        <v>3602</v>
      </c>
    </row>
    <row r="1664" spans="1:29" x14ac:dyDescent="0.25">
      <c r="A1664">
        <v>829</v>
      </c>
      <c r="B1664">
        <v>4318</v>
      </c>
      <c r="C1664" t="s">
        <v>3603</v>
      </c>
      <c r="D1664" t="s">
        <v>738</v>
      </c>
      <c r="E1664" t="s">
        <v>135</v>
      </c>
      <c r="F1664" t="s">
        <v>3604</v>
      </c>
      <c r="G1664" t="str">
        <f>"00491892"</f>
        <v>00491892</v>
      </c>
      <c r="H1664" t="s">
        <v>29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30</v>
      </c>
      <c r="O1664">
        <v>0</v>
      </c>
      <c r="P1664">
        <v>0</v>
      </c>
      <c r="Q1664">
        <v>0</v>
      </c>
      <c r="R1664">
        <v>0</v>
      </c>
      <c r="S1664">
        <v>0</v>
      </c>
      <c r="T1664">
        <v>0</v>
      </c>
      <c r="U1664">
        <v>0</v>
      </c>
      <c r="V1664">
        <v>0</v>
      </c>
      <c r="W1664">
        <v>0</v>
      </c>
      <c r="X1664">
        <v>0</v>
      </c>
      <c r="Z1664">
        <v>0</v>
      </c>
      <c r="AA1664">
        <v>2</v>
      </c>
      <c r="AB1664">
        <v>40</v>
      </c>
      <c r="AC1664" t="s">
        <v>3605</v>
      </c>
    </row>
    <row r="1665" spans="1:29" x14ac:dyDescent="0.25">
      <c r="H1665" t="s">
        <v>3606</v>
      </c>
    </row>
    <row r="1666" spans="1:29" x14ac:dyDescent="0.25">
      <c r="A1666">
        <v>830</v>
      </c>
      <c r="B1666">
        <v>12505</v>
      </c>
      <c r="C1666" t="s">
        <v>3607</v>
      </c>
      <c r="D1666" t="s">
        <v>3608</v>
      </c>
      <c r="E1666" t="s">
        <v>584</v>
      </c>
      <c r="F1666" t="s">
        <v>3609</v>
      </c>
      <c r="G1666" t="str">
        <f>"00022576"</f>
        <v>00022576</v>
      </c>
      <c r="H1666" t="s">
        <v>575</v>
      </c>
      <c r="I1666">
        <v>0</v>
      </c>
      <c r="J1666">
        <v>0</v>
      </c>
      <c r="K1666">
        <v>0</v>
      </c>
      <c r="L1666">
        <v>0</v>
      </c>
      <c r="M1666">
        <v>0</v>
      </c>
      <c r="N1666">
        <v>50</v>
      </c>
      <c r="O1666">
        <v>0</v>
      </c>
      <c r="P1666">
        <v>0</v>
      </c>
      <c r="Q1666">
        <v>0</v>
      </c>
      <c r="R1666">
        <v>0</v>
      </c>
      <c r="S1666">
        <v>0</v>
      </c>
      <c r="T1666">
        <v>0</v>
      </c>
      <c r="U1666">
        <v>0</v>
      </c>
      <c r="V1666">
        <v>0</v>
      </c>
      <c r="W1666">
        <v>0</v>
      </c>
      <c r="X1666">
        <v>0</v>
      </c>
      <c r="Z1666">
        <v>0</v>
      </c>
      <c r="AA1666">
        <v>0</v>
      </c>
      <c r="AB1666">
        <v>0</v>
      </c>
      <c r="AC1666" t="s">
        <v>3610</v>
      </c>
    </row>
    <row r="1667" spans="1:29" x14ac:dyDescent="0.25">
      <c r="H1667" t="s">
        <v>3611</v>
      </c>
    </row>
    <row r="1668" spans="1:29" x14ac:dyDescent="0.25">
      <c r="A1668">
        <v>831</v>
      </c>
      <c r="B1668">
        <v>13027</v>
      </c>
      <c r="C1668" t="s">
        <v>3612</v>
      </c>
      <c r="D1668" t="s">
        <v>211</v>
      </c>
      <c r="E1668" t="s">
        <v>78</v>
      </c>
      <c r="F1668" t="s">
        <v>3613</v>
      </c>
      <c r="G1668" t="str">
        <f>"201511005068"</f>
        <v>201511005068</v>
      </c>
      <c r="H1668" t="s">
        <v>663</v>
      </c>
      <c r="I1668">
        <v>0</v>
      </c>
      <c r="J1668">
        <v>0</v>
      </c>
      <c r="K1668">
        <v>0</v>
      </c>
      <c r="L1668">
        <v>0</v>
      </c>
      <c r="M1668">
        <v>0</v>
      </c>
      <c r="N1668">
        <v>30</v>
      </c>
      <c r="O1668">
        <v>0</v>
      </c>
      <c r="P1668">
        <v>0</v>
      </c>
      <c r="Q1668">
        <v>0</v>
      </c>
      <c r="R1668">
        <v>30</v>
      </c>
      <c r="S1668">
        <v>0</v>
      </c>
      <c r="T1668">
        <v>0</v>
      </c>
      <c r="U1668">
        <v>0</v>
      </c>
      <c r="V1668">
        <v>8</v>
      </c>
      <c r="W1668">
        <v>56</v>
      </c>
      <c r="X1668">
        <v>0</v>
      </c>
      <c r="Z1668">
        <v>0</v>
      </c>
      <c r="AA1668">
        <v>0</v>
      </c>
      <c r="AB1668">
        <v>0</v>
      </c>
      <c r="AC1668" t="s">
        <v>3610</v>
      </c>
    </row>
    <row r="1669" spans="1:29" x14ac:dyDescent="0.25">
      <c r="H1669" t="s">
        <v>3614</v>
      </c>
    </row>
    <row r="1670" spans="1:29" x14ac:dyDescent="0.25">
      <c r="A1670">
        <v>832</v>
      </c>
      <c r="B1670">
        <v>11405</v>
      </c>
      <c r="C1670" t="s">
        <v>3615</v>
      </c>
      <c r="D1670" t="s">
        <v>3616</v>
      </c>
      <c r="E1670" t="s">
        <v>3617</v>
      </c>
      <c r="F1670" t="s">
        <v>3618</v>
      </c>
      <c r="G1670" t="str">
        <f>"00443816"</f>
        <v>00443816</v>
      </c>
      <c r="H1670" t="s">
        <v>55</v>
      </c>
      <c r="I1670">
        <v>0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0</v>
      </c>
      <c r="P1670">
        <v>0</v>
      </c>
      <c r="Q1670">
        <v>0</v>
      </c>
      <c r="R1670">
        <v>0</v>
      </c>
      <c r="S1670">
        <v>0</v>
      </c>
      <c r="T1670">
        <v>0</v>
      </c>
      <c r="U1670">
        <v>0</v>
      </c>
      <c r="V1670">
        <v>6</v>
      </c>
      <c r="W1670">
        <v>42</v>
      </c>
      <c r="X1670">
        <v>0</v>
      </c>
      <c r="Z1670">
        <v>0</v>
      </c>
      <c r="AA1670">
        <v>0</v>
      </c>
      <c r="AB1670">
        <v>0</v>
      </c>
      <c r="AC1670" t="s">
        <v>3619</v>
      </c>
    </row>
    <row r="1671" spans="1:29" x14ac:dyDescent="0.25">
      <c r="H1671" t="s">
        <v>3620</v>
      </c>
    </row>
    <row r="1672" spans="1:29" x14ac:dyDescent="0.25">
      <c r="A1672">
        <v>833</v>
      </c>
      <c r="B1672">
        <v>11350</v>
      </c>
      <c r="C1672" t="s">
        <v>3621</v>
      </c>
      <c r="D1672" t="s">
        <v>232</v>
      </c>
      <c r="E1672" t="s">
        <v>49</v>
      </c>
      <c r="F1672" t="s">
        <v>3622</v>
      </c>
      <c r="G1672" t="str">
        <f>"00463698"</f>
        <v>00463698</v>
      </c>
      <c r="H1672" t="s">
        <v>682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30</v>
      </c>
      <c r="O1672">
        <v>0</v>
      </c>
      <c r="P1672">
        <v>0</v>
      </c>
      <c r="Q1672">
        <v>0</v>
      </c>
      <c r="R1672">
        <v>0</v>
      </c>
      <c r="S1672">
        <v>0</v>
      </c>
      <c r="T1672">
        <v>0</v>
      </c>
      <c r="U1672">
        <v>0</v>
      </c>
      <c r="V1672">
        <v>0</v>
      </c>
      <c r="W1672">
        <v>0</v>
      </c>
      <c r="X1672">
        <v>0</v>
      </c>
      <c r="Z1672">
        <v>0</v>
      </c>
      <c r="AA1672">
        <v>0</v>
      </c>
      <c r="AB1672">
        <v>0</v>
      </c>
      <c r="AC1672" t="s">
        <v>3623</v>
      </c>
    </row>
    <row r="1673" spans="1:29" x14ac:dyDescent="0.25">
      <c r="H1673" t="s">
        <v>3624</v>
      </c>
    </row>
    <row r="1674" spans="1:29" x14ac:dyDescent="0.25">
      <c r="A1674">
        <v>834</v>
      </c>
      <c r="B1674">
        <v>12175</v>
      </c>
      <c r="C1674" t="s">
        <v>3625</v>
      </c>
      <c r="D1674" t="s">
        <v>205</v>
      </c>
      <c r="E1674" t="s">
        <v>82</v>
      </c>
      <c r="F1674" t="s">
        <v>3626</v>
      </c>
      <c r="G1674" t="str">
        <f>"00489041"</f>
        <v>00489041</v>
      </c>
      <c r="H1674" t="s">
        <v>902</v>
      </c>
      <c r="I1674">
        <v>0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0</v>
      </c>
      <c r="Q1674">
        <v>0</v>
      </c>
      <c r="R1674">
        <v>0</v>
      </c>
      <c r="S1674">
        <v>0</v>
      </c>
      <c r="T1674">
        <v>0</v>
      </c>
      <c r="U1674">
        <v>0</v>
      </c>
      <c r="V1674">
        <v>0</v>
      </c>
      <c r="W1674">
        <v>0</v>
      </c>
      <c r="X1674">
        <v>0</v>
      </c>
      <c r="Z1674">
        <v>0</v>
      </c>
      <c r="AA1674">
        <v>0</v>
      </c>
      <c r="AB1674">
        <v>0</v>
      </c>
      <c r="AC1674" t="s">
        <v>902</v>
      </c>
    </row>
    <row r="1675" spans="1:29" x14ac:dyDescent="0.25">
      <c r="H1675" t="s">
        <v>3627</v>
      </c>
    </row>
    <row r="1676" spans="1:29" x14ac:dyDescent="0.25">
      <c r="A1676">
        <v>835</v>
      </c>
      <c r="B1676">
        <v>9394</v>
      </c>
      <c r="C1676" t="s">
        <v>3628</v>
      </c>
      <c r="D1676" t="s">
        <v>3629</v>
      </c>
      <c r="E1676" t="s">
        <v>82</v>
      </c>
      <c r="F1676" t="s">
        <v>3630</v>
      </c>
      <c r="G1676" t="str">
        <f>"00082824"</f>
        <v>00082824</v>
      </c>
      <c r="H1676" t="s">
        <v>902</v>
      </c>
      <c r="I1676">
        <v>0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0</v>
      </c>
      <c r="R1676">
        <v>0</v>
      </c>
      <c r="S1676">
        <v>0</v>
      </c>
      <c r="T1676">
        <v>0</v>
      </c>
      <c r="U1676">
        <v>0</v>
      </c>
      <c r="V1676">
        <v>0</v>
      </c>
      <c r="W1676">
        <v>0</v>
      </c>
      <c r="X1676">
        <v>0</v>
      </c>
      <c r="Z1676">
        <v>0</v>
      </c>
      <c r="AA1676">
        <v>0</v>
      </c>
      <c r="AB1676">
        <v>0</v>
      </c>
      <c r="AC1676" t="s">
        <v>902</v>
      </c>
    </row>
    <row r="1677" spans="1:29" x14ac:dyDescent="0.25">
      <c r="H1677" t="s">
        <v>3631</v>
      </c>
    </row>
    <row r="1678" spans="1:29" x14ac:dyDescent="0.25">
      <c r="A1678">
        <v>836</v>
      </c>
      <c r="B1678">
        <v>7941</v>
      </c>
      <c r="C1678" t="s">
        <v>3632</v>
      </c>
      <c r="D1678" t="s">
        <v>3633</v>
      </c>
      <c r="E1678" t="s">
        <v>49</v>
      </c>
      <c r="F1678" t="s">
        <v>3634</v>
      </c>
      <c r="G1678" t="str">
        <f>"201511014215"</f>
        <v>201511014215</v>
      </c>
      <c r="H1678" t="s">
        <v>535</v>
      </c>
      <c r="I1678">
        <v>0</v>
      </c>
      <c r="J1678">
        <v>0</v>
      </c>
      <c r="K1678">
        <v>0</v>
      </c>
      <c r="L1678">
        <v>0</v>
      </c>
      <c r="M1678">
        <v>0</v>
      </c>
      <c r="N1678">
        <v>30</v>
      </c>
      <c r="O1678">
        <v>0</v>
      </c>
      <c r="P1678">
        <v>0</v>
      </c>
      <c r="Q1678">
        <v>0</v>
      </c>
      <c r="R1678">
        <v>0</v>
      </c>
      <c r="S1678">
        <v>0</v>
      </c>
      <c r="T1678">
        <v>0</v>
      </c>
      <c r="U1678">
        <v>0</v>
      </c>
      <c r="V1678">
        <v>0</v>
      </c>
      <c r="W1678">
        <v>0</v>
      </c>
      <c r="X1678">
        <v>0</v>
      </c>
      <c r="Z1678">
        <v>0</v>
      </c>
      <c r="AA1678">
        <v>0</v>
      </c>
      <c r="AB1678">
        <v>0</v>
      </c>
      <c r="AC1678" t="s">
        <v>3635</v>
      </c>
    </row>
    <row r="1679" spans="1:29" x14ac:dyDescent="0.25">
      <c r="H1679" t="s">
        <v>3636</v>
      </c>
    </row>
    <row r="1680" spans="1:29" x14ac:dyDescent="0.25">
      <c r="A1680">
        <v>837</v>
      </c>
      <c r="B1680">
        <v>7653</v>
      </c>
      <c r="C1680" t="s">
        <v>3637</v>
      </c>
      <c r="D1680" t="s">
        <v>1214</v>
      </c>
      <c r="E1680" t="s">
        <v>89</v>
      </c>
      <c r="F1680" t="s">
        <v>3638</v>
      </c>
      <c r="G1680" t="str">
        <f>"201402003198"</f>
        <v>201402003198</v>
      </c>
      <c r="H1680" t="s">
        <v>2405</v>
      </c>
      <c r="I1680">
        <v>0</v>
      </c>
      <c r="J1680">
        <v>0</v>
      </c>
      <c r="K1680">
        <v>0</v>
      </c>
      <c r="L1680">
        <v>0</v>
      </c>
      <c r="M1680">
        <v>0</v>
      </c>
      <c r="N1680">
        <v>30</v>
      </c>
      <c r="O1680">
        <v>0</v>
      </c>
      <c r="P1680">
        <v>0</v>
      </c>
      <c r="Q1680">
        <v>0</v>
      </c>
      <c r="R1680">
        <v>0</v>
      </c>
      <c r="S1680">
        <v>0</v>
      </c>
      <c r="T1680">
        <v>0</v>
      </c>
      <c r="U1680">
        <v>0</v>
      </c>
      <c r="V1680">
        <v>0</v>
      </c>
      <c r="W1680">
        <v>0</v>
      </c>
      <c r="X1680">
        <v>0</v>
      </c>
      <c r="Z1680">
        <v>0</v>
      </c>
      <c r="AA1680">
        <v>0</v>
      </c>
      <c r="AB1680">
        <v>0</v>
      </c>
      <c r="AC1680" t="s">
        <v>3639</v>
      </c>
    </row>
    <row r="1681" spans="1:29" x14ac:dyDescent="0.25">
      <c r="H1681" t="s">
        <v>3640</v>
      </c>
    </row>
    <row r="1682" spans="1:29" x14ac:dyDescent="0.25">
      <c r="A1682">
        <v>838</v>
      </c>
      <c r="B1682">
        <v>5253</v>
      </c>
      <c r="C1682" t="s">
        <v>3641</v>
      </c>
      <c r="D1682" t="s">
        <v>358</v>
      </c>
      <c r="E1682" t="s">
        <v>303</v>
      </c>
      <c r="F1682" t="s">
        <v>3642</v>
      </c>
      <c r="G1682" t="str">
        <f>"00500631"</f>
        <v>00500631</v>
      </c>
      <c r="H1682" t="s">
        <v>1733</v>
      </c>
      <c r="I1682">
        <v>0</v>
      </c>
      <c r="J1682">
        <v>0</v>
      </c>
      <c r="K1682">
        <v>0</v>
      </c>
      <c r="L1682">
        <v>0</v>
      </c>
      <c r="M1682">
        <v>0</v>
      </c>
      <c r="N1682">
        <v>30</v>
      </c>
      <c r="O1682">
        <v>0</v>
      </c>
      <c r="P1682">
        <v>0</v>
      </c>
      <c r="Q1682">
        <v>0</v>
      </c>
      <c r="R1682">
        <v>0</v>
      </c>
      <c r="S1682">
        <v>0</v>
      </c>
      <c r="T1682">
        <v>0</v>
      </c>
      <c r="U1682">
        <v>0</v>
      </c>
      <c r="V1682">
        <v>0</v>
      </c>
      <c r="W1682">
        <v>0</v>
      </c>
      <c r="X1682">
        <v>0</v>
      </c>
      <c r="Z1682">
        <v>0</v>
      </c>
      <c r="AA1682">
        <v>5</v>
      </c>
      <c r="AB1682">
        <v>100</v>
      </c>
      <c r="AC1682" t="s">
        <v>3643</v>
      </c>
    </row>
    <row r="1683" spans="1:29" x14ac:dyDescent="0.25">
      <c r="H1683" t="s">
        <v>3644</v>
      </c>
    </row>
    <row r="1684" spans="1:29" x14ac:dyDescent="0.25">
      <c r="A1684">
        <v>839</v>
      </c>
      <c r="B1684">
        <v>13207</v>
      </c>
      <c r="C1684" t="s">
        <v>2572</v>
      </c>
      <c r="D1684" t="s">
        <v>3645</v>
      </c>
      <c r="E1684" t="s">
        <v>1302</v>
      </c>
      <c r="F1684" t="s">
        <v>3646</v>
      </c>
      <c r="G1684" t="str">
        <f>"00482531"</f>
        <v>00482531</v>
      </c>
      <c r="H1684">
        <v>869</v>
      </c>
      <c r="I1684">
        <v>0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0</v>
      </c>
      <c r="P1684">
        <v>0</v>
      </c>
      <c r="Q1684">
        <v>0</v>
      </c>
      <c r="R1684">
        <v>0</v>
      </c>
      <c r="S1684">
        <v>0</v>
      </c>
      <c r="T1684">
        <v>0</v>
      </c>
      <c r="U1684">
        <v>0</v>
      </c>
      <c r="V1684">
        <v>0</v>
      </c>
      <c r="W1684">
        <v>0</v>
      </c>
      <c r="X1684">
        <v>0</v>
      </c>
      <c r="Z1684">
        <v>0</v>
      </c>
      <c r="AA1684">
        <v>0</v>
      </c>
      <c r="AB1684">
        <v>0</v>
      </c>
      <c r="AC1684">
        <v>869</v>
      </c>
    </row>
    <row r="1685" spans="1:29" x14ac:dyDescent="0.25">
      <c r="H1685" t="s">
        <v>3647</v>
      </c>
    </row>
    <row r="1686" spans="1:29" x14ac:dyDescent="0.25">
      <c r="A1686">
        <v>840</v>
      </c>
      <c r="B1686">
        <v>7508</v>
      </c>
      <c r="C1686" t="s">
        <v>1239</v>
      </c>
      <c r="D1686" t="s">
        <v>3648</v>
      </c>
      <c r="E1686" t="s">
        <v>444</v>
      </c>
      <c r="F1686" t="s">
        <v>3649</v>
      </c>
      <c r="G1686" t="str">
        <f>"00102267"</f>
        <v>00102267</v>
      </c>
      <c r="H1686" t="s">
        <v>2410</v>
      </c>
      <c r="I1686">
        <v>0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0</v>
      </c>
      <c r="Q1686">
        <v>0</v>
      </c>
      <c r="R1686">
        <v>0</v>
      </c>
      <c r="S1686">
        <v>0</v>
      </c>
      <c r="T1686">
        <v>0</v>
      </c>
      <c r="U1686">
        <v>0</v>
      </c>
      <c r="V1686">
        <v>0</v>
      </c>
      <c r="W1686">
        <v>0</v>
      </c>
      <c r="X1686">
        <v>0</v>
      </c>
      <c r="Z1686">
        <v>0</v>
      </c>
      <c r="AA1686">
        <v>0</v>
      </c>
      <c r="AB1686">
        <v>0</v>
      </c>
      <c r="AC1686" t="s">
        <v>2410</v>
      </c>
    </row>
    <row r="1687" spans="1:29" x14ac:dyDescent="0.25">
      <c r="H1687" t="s">
        <v>3650</v>
      </c>
    </row>
    <row r="1688" spans="1:29" x14ac:dyDescent="0.25">
      <c r="A1688">
        <v>841</v>
      </c>
      <c r="B1688">
        <v>1627</v>
      </c>
      <c r="C1688" t="s">
        <v>1350</v>
      </c>
      <c r="D1688" t="s">
        <v>3651</v>
      </c>
      <c r="E1688" t="s">
        <v>82</v>
      </c>
      <c r="F1688" t="s">
        <v>3652</v>
      </c>
      <c r="G1688" t="str">
        <f>"00020071"</f>
        <v>00020071</v>
      </c>
      <c r="H1688" t="s">
        <v>580</v>
      </c>
      <c r="I1688">
        <v>0</v>
      </c>
      <c r="J1688">
        <v>0</v>
      </c>
      <c r="K1688">
        <v>0</v>
      </c>
      <c r="L1688">
        <v>0</v>
      </c>
      <c r="M1688">
        <v>0</v>
      </c>
      <c r="N1688">
        <v>70</v>
      </c>
      <c r="O1688">
        <v>0</v>
      </c>
      <c r="P1688">
        <v>0</v>
      </c>
      <c r="Q1688">
        <v>0</v>
      </c>
      <c r="R1688">
        <v>0</v>
      </c>
      <c r="S1688">
        <v>0</v>
      </c>
      <c r="T1688">
        <v>0</v>
      </c>
      <c r="U1688">
        <v>0</v>
      </c>
      <c r="V1688">
        <v>0</v>
      </c>
      <c r="W1688">
        <v>0</v>
      </c>
      <c r="X1688">
        <v>0</v>
      </c>
      <c r="Z1688">
        <v>0</v>
      </c>
      <c r="AA1688">
        <v>0</v>
      </c>
      <c r="AB1688">
        <v>0</v>
      </c>
      <c r="AC1688" t="s">
        <v>3653</v>
      </c>
    </row>
    <row r="1689" spans="1:29" x14ac:dyDescent="0.25">
      <c r="H1689" t="s">
        <v>3654</v>
      </c>
    </row>
    <row r="1690" spans="1:29" x14ac:dyDescent="0.25">
      <c r="A1690">
        <v>842</v>
      </c>
      <c r="B1690">
        <v>13681</v>
      </c>
      <c r="C1690" t="s">
        <v>3655</v>
      </c>
      <c r="D1690" t="s">
        <v>3656</v>
      </c>
      <c r="E1690" t="s">
        <v>22</v>
      </c>
      <c r="F1690" t="s">
        <v>3657</v>
      </c>
      <c r="G1690" t="str">
        <f>"201511033116"</f>
        <v>201511033116</v>
      </c>
      <c r="H1690">
        <v>836</v>
      </c>
      <c r="I1690">
        <v>0</v>
      </c>
      <c r="J1690">
        <v>0</v>
      </c>
      <c r="K1690">
        <v>0</v>
      </c>
      <c r="L1690">
        <v>0</v>
      </c>
      <c r="M1690">
        <v>0</v>
      </c>
      <c r="N1690">
        <v>30</v>
      </c>
      <c r="O1690">
        <v>0</v>
      </c>
      <c r="P1690">
        <v>0</v>
      </c>
      <c r="Q1690">
        <v>0</v>
      </c>
      <c r="R1690">
        <v>0</v>
      </c>
      <c r="S1690">
        <v>0</v>
      </c>
      <c r="T1690">
        <v>0</v>
      </c>
      <c r="U1690">
        <v>0</v>
      </c>
      <c r="V1690">
        <v>0</v>
      </c>
      <c r="W1690">
        <v>0</v>
      </c>
      <c r="X1690">
        <v>0</v>
      </c>
      <c r="Z1690">
        <v>0</v>
      </c>
      <c r="AA1690">
        <v>0</v>
      </c>
      <c r="AB1690">
        <v>0</v>
      </c>
      <c r="AC1690">
        <v>866</v>
      </c>
    </row>
    <row r="1691" spans="1:29" x14ac:dyDescent="0.25">
      <c r="H1691" t="s">
        <v>3658</v>
      </c>
    </row>
    <row r="1692" spans="1:29" x14ac:dyDescent="0.25">
      <c r="A1692">
        <v>843</v>
      </c>
      <c r="B1692">
        <v>12153</v>
      </c>
      <c r="C1692" t="s">
        <v>3659</v>
      </c>
      <c r="D1692" t="s">
        <v>211</v>
      </c>
      <c r="E1692" t="s">
        <v>100</v>
      </c>
      <c r="F1692" t="s">
        <v>3660</v>
      </c>
      <c r="G1692" t="str">
        <f>"00484079"</f>
        <v>00484079</v>
      </c>
      <c r="H1692">
        <v>836</v>
      </c>
      <c r="I1692">
        <v>0</v>
      </c>
      <c r="J1692">
        <v>0</v>
      </c>
      <c r="K1692">
        <v>0</v>
      </c>
      <c r="L1692">
        <v>0</v>
      </c>
      <c r="M1692">
        <v>0</v>
      </c>
      <c r="N1692">
        <v>30</v>
      </c>
      <c r="O1692">
        <v>0</v>
      </c>
      <c r="P1692">
        <v>0</v>
      </c>
      <c r="Q1692">
        <v>0</v>
      </c>
      <c r="R1692">
        <v>0</v>
      </c>
      <c r="S1692">
        <v>0</v>
      </c>
      <c r="T1692">
        <v>0</v>
      </c>
      <c r="U1692">
        <v>0</v>
      </c>
      <c r="V1692">
        <v>0</v>
      </c>
      <c r="W1692">
        <v>0</v>
      </c>
      <c r="X1692">
        <v>0</v>
      </c>
      <c r="Z1692">
        <v>0</v>
      </c>
      <c r="AA1692">
        <v>0</v>
      </c>
      <c r="AB1692">
        <v>0</v>
      </c>
      <c r="AC1692">
        <v>866</v>
      </c>
    </row>
    <row r="1693" spans="1:29" x14ac:dyDescent="0.25">
      <c r="H1693" t="s">
        <v>3661</v>
      </c>
    </row>
    <row r="1694" spans="1:29" x14ac:dyDescent="0.25">
      <c r="A1694">
        <v>844</v>
      </c>
      <c r="B1694">
        <v>14210</v>
      </c>
      <c r="C1694" t="s">
        <v>3662</v>
      </c>
      <c r="D1694" t="s">
        <v>228</v>
      </c>
      <c r="E1694" t="s">
        <v>49</v>
      </c>
      <c r="F1694" t="s">
        <v>3663</v>
      </c>
      <c r="G1694" t="str">
        <f>"00498377"</f>
        <v>00498377</v>
      </c>
      <c r="H1694" t="s">
        <v>421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30</v>
      </c>
      <c r="O1694">
        <v>0</v>
      </c>
      <c r="P1694">
        <v>0</v>
      </c>
      <c r="Q1694">
        <v>0</v>
      </c>
      <c r="R1694">
        <v>0</v>
      </c>
      <c r="S1694">
        <v>0</v>
      </c>
      <c r="T1694">
        <v>0</v>
      </c>
      <c r="U1694">
        <v>0</v>
      </c>
      <c r="V1694">
        <v>0</v>
      </c>
      <c r="W1694">
        <v>0</v>
      </c>
      <c r="X1694">
        <v>0</v>
      </c>
      <c r="Z1694">
        <v>0</v>
      </c>
      <c r="AA1694">
        <v>0</v>
      </c>
      <c r="AB1694">
        <v>0</v>
      </c>
      <c r="AC1694" t="s">
        <v>3664</v>
      </c>
    </row>
    <row r="1695" spans="1:29" x14ac:dyDescent="0.25">
      <c r="H1695" t="s">
        <v>3665</v>
      </c>
    </row>
    <row r="1696" spans="1:29" x14ac:dyDescent="0.25">
      <c r="A1696">
        <v>845</v>
      </c>
      <c r="B1696">
        <v>15962</v>
      </c>
      <c r="C1696" t="s">
        <v>3666</v>
      </c>
      <c r="D1696" t="s">
        <v>232</v>
      </c>
      <c r="E1696" t="s">
        <v>82</v>
      </c>
      <c r="F1696" t="s">
        <v>3667</v>
      </c>
      <c r="G1696" t="str">
        <f>"00504720"</f>
        <v>00504720</v>
      </c>
      <c r="H1696">
        <v>814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50</v>
      </c>
      <c r="O1696">
        <v>0</v>
      </c>
      <c r="P1696">
        <v>0</v>
      </c>
      <c r="Q1696">
        <v>0</v>
      </c>
      <c r="R1696">
        <v>0</v>
      </c>
      <c r="S1696">
        <v>0</v>
      </c>
      <c r="T1696">
        <v>0</v>
      </c>
      <c r="U1696">
        <v>0</v>
      </c>
      <c r="V1696">
        <v>0</v>
      </c>
      <c r="W1696">
        <v>0</v>
      </c>
      <c r="X1696">
        <v>0</v>
      </c>
      <c r="Z1696">
        <v>0</v>
      </c>
      <c r="AA1696">
        <v>0</v>
      </c>
      <c r="AB1696">
        <v>0</v>
      </c>
      <c r="AC1696">
        <v>864</v>
      </c>
    </row>
    <row r="1697" spans="1:29" x14ac:dyDescent="0.25">
      <c r="H1697" t="s">
        <v>3668</v>
      </c>
    </row>
    <row r="1698" spans="1:29" x14ac:dyDescent="0.25">
      <c r="A1698">
        <v>846</v>
      </c>
      <c r="B1698">
        <v>3078</v>
      </c>
      <c r="C1698" t="s">
        <v>3669</v>
      </c>
      <c r="D1698" t="s">
        <v>3670</v>
      </c>
      <c r="E1698" t="s">
        <v>3671</v>
      </c>
      <c r="F1698" t="s">
        <v>3672</v>
      </c>
      <c r="G1698" t="str">
        <f>"00484416"</f>
        <v>00484416</v>
      </c>
      <c r="H1698" t="s">
        <v>2616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30</v>
      </c>
      <c r="O1698">
        <v>0</v>
      </c>
      <c r="P1698">
        <v>0</v>
      </c>
      <c r="Q1698">
        <v>0</v>
      </c>
      <c r="R1698">
        <v>0</v>
      </c>
      <c r="S1698">
        <v>0</v>
      </c>
      <c r="T1698">
        <v>0</v>
      </c>
      <c r="U1698">
        <v>0</v>
      </c>
      <c r="V1698">
        <v>0</v>
      </c>
      <c r="W1698">
        <v>0</v>
      </c>
      <c r="X1698">
        <v>0</v>
      </c>
      <c r="Z1698">
        <v>0</v>
      </c>
      <c r="AA1698">
        <v>0</v>
      </c>
      <c r="AB1698">
        <v>0</v>
      </c>
      <c r="AC1698" t="s">
        <v>3673</v>
      </c>
    </row>
    <row r="1699" spans="1:29" x14ac:dyDescent="0.25">
      <c r="H1699" t="s">
        <v>3674</v>
      </c>
    </row>
    <row r="1700" spans="1:29" x14ac:dyDescent="0.25">
      <c r="A1700">
        <v>847</v>
      </c>
      <c r="B1700">
        <v>13761</v>
      </c>
      <c r="C1700" t="s">
        <v>3675</v>
      </c>
      <c r="D1700" t="s">
        <v>82</v>
      </c>
      <c r="E1700" t="s">
        <v>456</v>
      </c>
      <c r="F1700" t="s">
        <v>3676</v>
      </c>
      <c r="G1700" t="str">
        <f>"00046118"</f>
        <v>00046118</v>
      </c>
      <c r="H1700" t="s">
        <v>1166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0</v>
      </c>
      <c r="Q1700">
        <v>0</v>
      </c>
      <c r="R1700">
        <v>0</v>
      </c>
      <c r="S1700">
        <v>0</v>
      </c>
      <c r="T1700">
        <v>0</v>
      </c>
      <c r="U1700">
        <v>0</v>
      </c>
      <c r="V1700">
        <v>19</v>
      </c>
      <c r="W1700">
        <v>133</v>
      </c>
      <c r="X1700">
        <v>0</v>
      </c>
      <c r="Z1700">
        <v>0</v>
      </c>
      <c r="AA1700">
        <v>0</v>
      </c>
      <c r="AB1700">
        <v>0</v>
      </c>
      <c r="AC1700" t="s">
        <v>3677</v>
      </c>
    </row>
    <row r="1701" spans="1:29" x14ac:dyDescent="0.25">
      <c r="H1701" t="s">
        <v>3678</v>
      </c>
    </row>
    <row r="1702" spans="1:29" x14ac:dyDescent="0.25">
      <c r="A1702">
        <v>848</v>
      </c>
      <c r="B1702">
        <v>14054</v>
      </c>
      <c r="C1702" t="s">
        <v>3679</v>
      </c>
      <c r="D1702" t="s">
        <v>100</v>
      </c>
      <c r="E1702" t="s">
        <v>375</v>
      </c>
      <c r="F1702" t="s">
        <v>3680</v>
      </c>
      <c r="G1702" t="str">
        <f>"00031694"</f>
        <v>00031694</v>
      </c>
      <c r="H1702" t="s">
        <v>778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30</v>
      </c>
      <c r="O1702">
        <v>0</v>
      </c>
      <c r="P1702">
        <v>0</v>
      </c>
      <c r="Q1702">
        <v>0</v>
      </c>
      <c r="R1702">
        <v>0</v>
      </c>
      <c r="S1702">
        <v>0</v>
      </c>
      <c r="T1702">
        <v>0</v>
      </c>
      <c r="U1702">
        <v>0</v>
      </c>
      <c r="V1702">
        <v>12</v>
      </c>
      <c r="W1702">
        <v>84</v>
      </c>
      <c r="X1702">
        <v>0</v>
      </c>
      <c r="Z1702">
        <v>0</v>
      </c>
      <c r="AA1702">
        <v>0</v>
      </c>
      <c r="AB1702">
        <v>0</v>
      </c>
      <c r="AC1702" t="s">
        <v>3681</v>
      </c>
    </row>
    <row r="1703" spans="1:29" x14ac:dyDescent="0.25">
      <c r="H1703" t="s">
        <v>3682</v>
      </c>
    </row>
    <row r="1704" spans="1:29" x14ac:dyDescent="0.25">
      <c r="A1704">
        <v>849</v>
      </c>
      <c r="B1704">
        <v>14518</v>
      </c>
      <c r="C1704" t="s">
        <v>3683</v>
      </c>
      <c r="D1704" t="s">
        <v>124</v>
      </c>
      <c r="E1704" t="s">
        <v>100</v>
      </c>
      <c r="F1704" t="s">
        <v>3684</v>
      </c>
      <c r="G1704" t="str">
        <f>"00319445"</f>
        <v>00319445</v>
      </c>
      <c r="H1704" t="s">
        <v>778</v>
      </c>
      <c r="I1704">
        <v>0</v>
      </c>
      <c r="J1704">
        <v>0</v>
      </c>
      <c r="K1704">
        <v>0</v>
      </c>
      <c r="L1704">
        <v>0</v>
      </c>
      <c r="M1704">
        <v>0</v>
      </c>
      <c r="N1704">
        <v>30</v>
      </c>
      <c r="O1704">
        <v>0</v>
      </c>
      <c r="P1704">
        <v>0</v>
      </c>
      <c r="Q1704">
        <v>0</v>
      </c>
      <c r="R1704">
        <v>0</v>
      </c>
      <c r="S1704">
        <v>0</v>
      </c>
      <c r="T1704">
        <v>0</v>
      </c>
      <c r="U1704">
        <v>0</v>
      </c>
      <c r="V1704">
        <v>12</v>
      </c>
      <c r="W1704">
        <v>84</v>
      </c>
      <c r="X1704">
        <v>0</v>
      </c>
      <c r="Z1704">
        <v>0</v>
      </c>
      <c r="AA1704">
        <v>0</v>
      </c>
      <c r="AB1704">
        <v>0</v>
      </c>
      <c r="AC1704" t="s">
        <v>3681</v>
      </c>
    </row>
    <row r="1705" spans="1:29" x14ac:dyDescent="0.25">
      <c r="H1705" t="s">
        <v>3685</v>
      </c>
    </row>
    <row r="1706" spans="1:29" x14ac:dyDescent="0.25">
      <c r="A1706">
        <v>850</v>
      </c>
      <c r="B1706">
        <v>3413</v>
      </c>
      <c r="C1706" t="s">
        <v>3686</v>
      </c>
      <c r="D1706" t="s">
        <v>3687</v>
      </c>
      <c r="E1706" t="s">
        <v>342</v>
      </c>
      <c r="F1706" t="s">
        <v>3688</v>
      </c>
      <c r="G1706" t="str">
        <f>"201511014643"</f>
        <v>201511014643</v>
      </c>
      <c r="H1706" t="s">
        <v>1077</v>
      </c>
      <c r="I1706">
        <v>0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0</v>
      </c>
      <c r="P1706">
        <v>0</v>
      </c>
      <c r="Q1706">
        <v>0</v>
      </c>
      <c r="R1706">
        <v>0</v>
      </c>
      <c r="S1706">
        <v>0</v>
      </c>
      <c r="T1706">
        <v>0</v>
      </c>
      <c r="U1706">
        <v>0</v>
      </c>
      <c r="V1706">
        <v>21</v>
      </c>
      <c r="W1706">
        <v>147</v>
      </c>
      <c r="X1706">
        <v>0</v>
      </c>
      <c r="Z1706">
        <v>0</v>
      </c>
      <c r="AA1706">
        <v>0</v>
      </c>
      <c r="AB1706">
        <v>0</v>
      </c>
      <c r="AC1706" t="s">
        <v>3681</v>
      </c>
    </row>
    <row r="1707" spans="1:29" x14ac:dyDescent="0.25">
      <c r="H1707" t="s">
        <v>3689</v>
      </c>
    </row>
    <row r="1708" spans="1:29" x14ac:dyDescent="0.25">
      <c r="A1708">
        <v>851</v>
      </c>
      <c r="B1708">
        <v>690</v>
      </c>
      <c r="C1708" t="s">
        <v>3690</v>
      </c>
      <c r="D1708" t="s">
        <v>164</v>
      </c>
      <c r="E1708" t="s">
        <v>27</v>
      </c>
      <c r="F1708" t="s">
        <v>3691</v>
      </c>
      <c r="G1708" t="str">
        <f>"201509000121"</f>
        <v>201509000121</v>
      </c>
      <c r="H1708" t="s">
        <v>371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50</v>
      </c>
      <c r="O1708">
        <v>0</v>
      </c>
      <c r="P1708">
        <v>0</v>
      </c>
      <c r="Q1708">
        <v>0</v>
      </c>
      <c r="R1708">
        <v>0</v>
      </c>
      <c r="S1708">
        <v>0</v>
      </c>
      <c r="T1708">
        <v>0</v>
      </c>
      <c r="U1708">
        <v>0</v>
      </c>
      <c r="V1708">
        <v>0</v>
      </c>
      <c r="W1708">
        <v>0</v>
      </c>
      <c r="X1708">
        <v>0</v>
      </c>
      <c r="Z1708">
        <v>0</v>
      </c>
      <c r="AA1708">
        <v>0</v>
      </c>
      <c r="AB1708">
        <v>0</v>
      </c>
      <c r="AC1708" t="s">
        <v>3692</v>
      </c>
    </row>
    <row r="1709" spans="1:29" x14ac:dyDescent="0.25">
      <c r="H1709" t="s">
        <v>3693</v>
      </c>
    </row>
    <row r="1710" spans="1:29" x14ac:dyDescent="0.25">
      <c r="A1710">
        <v>852</v>
      </c>
      <c r="B1710">
        <v>1176</v>
      </c>
      <c r="C1710" t="s">
        <v>3694</v>
      </c>
      <c r="D1710" t="s">
        <v>2269</v>
      </c>
      <c r="E1710" t="s">
        <v>1080</v>
      </c>
      <c r="F1710" t="s">
        <v>3695</v>
      </c>
      <c r="G1710" t="str">
        <f>"00485882"</f>
        <v>00485882</v>
      </c>
      <c r="H1710" t="s">
        <v>61</v>
      </c>
      <c r="I1710">
        <v>0</v>
      </c>
      <c r="J1710">
        <v>0</v>
      </c>
      <c r="K1710">
        <v>0</v>
      </c>
      <c r="L1710">
        <v>0</v>
      </c>
      <c r="M1710">
        <v>0</v>
      </c>
      <c r="N1710">
        <v>30</v>
      </c>
      <c r="O1710">
        <v>0</v>
      </c>
      <c r="P1710">
        <v>0</v>
      </c>
      <c r="Q1710">
        <v>0</v>
      </c>
      <c r="R1710">
        <v>0</v>
      </c>
      <c r="S1710">
        <v>0</v>
      </c>
      <c r="T1710">
        <v>0</v>
      </c>
      <c r="U1710">
        <v>0</v>
      </c>
      <c r="V1710">
        <v>0</v>
      </c>
      <c r="W1710">
        <v>0</v>
      </c>
      <c r="X1710">
        <v>0</v>
      </c>
      <c r="Z1710">
        <v>0</v>
      </c>
      <c r="AA1710">
        <v>0</v>
      </c>
      <c r="AB1710">
        <v>0</v>
      </c>
      <c r="AC1710" t="s">
        <v>3696</v>
      </c>
    </row>
    <row r="1711" spans="1:29" x14ac:dyDescent="0.25">
      <c r="H1711" t="s">
        <v>3697</v>
      </c>
    </row>
    <row r="1712" spans="1:29" x14ac:dyDescent="0.25">
      <c r="A1712">
        <v>853</v>
      </c>
      <c r="B1712">
        <v>9347</v>
      </c>
      <c r="C1712" t="s">
        <v>3698</v>
      </c>
      <c r="D1712" t="s">
        <v>124</v>
      </c>
      <c r="E1712" t="s">
        <v>320</v>
      </c>
      <c r="F1712" t="s">
        <v>3699</v>
      </c>
      <c r="G1712" t="str">
        <f>"00085726"</f>
        <v>00085726</v>
      </c>
      <c r="H1712" t="s">
        <v>61</v>
      </c>
      <c r="I1712">
        <v>0</v>
      </c>
      <c r="J1712">
        <v>0</v>
      </c>
      <c r="K1712">
        <v>0</v>
      </c>
      <c r="L1712">
        <v>0</v>
      </c>
      <c r="M1712">
        <v>0</v>
      </c>
      <c r="N1712">
        <v>30</v>
      </c>
      <c r="O1712">
        <v>0</v>
      </c>
      <c r="P1712">
        <v>0</v>
      </c>
      <c r="Q1712">
        <v>0</v>
      </c>
      <c r="R1712">
        <v>0</v>
      </c>
      <c r="S1712">
        <v>0</v>
      </c>
      <c r="T1712">
        <v>0</v>
      </c>
      <c r="U1712">
        <v>0</v>
      </c>
      <c r="V1712">
        <v>0</v>
      </c>
      <c r="W1712">
        <v>0</v>
      </c>
      <c r="X1712">
        <v>0</v>
      </c>
      <c r="Z1712">
        <v>0</v>
      </c>
      <c r="AA1712">
        <v>0</v>
      </c>
      <c r="AB1712">
        <v>0</v>
      </c>
      <c r="AC1712" t="s">
        <v>3696</v>
      </c>
    </row>
    <row r="1713" spans="1:29" x14ac:dyDescent="0.25">
      <c r="H1713" t="s">
        <v>3700</v>
      </c>
    </row>
    <row r="1714" spans="1:29" x14ac:dyDescent="0.25">
      <c r="A1714">
        <v>854</v>
      </c>
      <c r="B1714">
        <v>8665</v>
      </c>
      <c r="C1714" t="s">
        <v>3701</v>
      </c>
      <c r="D1714" t="s">
        <v>934</v>
      </c>
      <c r="E1714" t="s">
        <v>303</v>
      </c>
      <c r="F1714" t="s">
        <v>3702</v>
      </c>
      <c r="G1714" t="str">
        <f>"201511041502"</f>
        <v>201511041502</v>
      </c>
      <c r="H1714" t="s">
        <v>1094</v>
      </c>
      <c r="I1714">
        <v>0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0</v>
      </c>
      <c r="S1714">
        <v>0</v>
      </c>
      <c r="T1714">
        <v>0</v>
      </c>
      <c r="U1714">
        <v>0</v>
      </c>
      <c r="V1714">
        <v>0</v>
      </c>
      <c r="W1714">
        <v>0</v>
      </c>
      <c r="X1714">
        <v>0</v>
      </c>
      <c r="Z1714">
        <v>0</v>
      </c>
      <c r="AA1714">
        <v>0</v>
      </c>
      <c r="AB1714">
        <v>0</v>
      </c>
      <c r="AC1714" t="s">
        <v>1094</v>
      </c>
    </row>
    <row r="1715" spans="1:29" x14ac:dyDescent="0.25">
      <c r="H1715" t="s">
        <v>3703</v>
      </c>
    </row>
    <row r="1716" spans="1:29" x14ac:dyDescent="0.25">
      <c r="A1716">
        <v>855</v>
      </c>
      <c r="B1716">
        <v>9546</v>
      </c>
      <c r="C1716" t="s">
        <v>923</v>
      </c>
      <c r="D1716" t="s">
        <v>486</v>
      </c>
      <c r="E1716" t="s">
        <v>82</v>
      </c>
      <c r="F1716" t="s">
        <v>3704</v>
      </c>
      <c r="G1716" t="str">
        <f>"201511026822"</f>
        <v>201511026822</v>
      </c>
      <c r="H1716" t="s">
        <v>1094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0</v>
      </c>
      <c r="P1716">
        <v>0</v>
      </c>
      <c r="Q1716">
        <v>0</v>
      </c>
      <c r="R1716">
        <v>0</v>
      </c>
      <c r="S1716">
        <v>0</v>
      </c>
      <c r="T1716">
        <v>0</v>
      </c>
      <c r="U1716">
        <v>0</v>
      </c>
      <c r="V1716">
        <v>0</v>
      </c>
      <c r="W1716">
        <v>0</v>
      </c>
      <c r="X1716">
        <v>0</v>
      </c>
      <c r="Z1716">
        <v>0</v>
      </c>
      <c r="AA1716">
        <v>0</v>
      </c>
      <c r="AB1716">
        <v>0</v>
      </c>
      <c r="AC1716" t="s">
        <v>1094</v>
      </c>
    </row>
    <row r="1717" spans="1:29" x14ac:dyDescent="0.25">
      <c r="H1717" t="s">
        <v>3705</v>
      </c>
    </row>
    <row r="1718" spans="1:29" x14ac:dyDescent="0.25">
      <c r="A1718">
        <v>856</v>
      </c>
      <c r="B1718">
        <v>3131</v>
      </c>
      <c r="C1718" t="s">
        <v>3706</v>
      </c>
      <c r="D1718" t="s">
        <v>106</v>
      </c>
      <c r="E1718" t="s">
        <v>49</v>
      </c>
      <c r="F1718" t="s">
        <v>3707</v>
      </c>
      <c r="G1718" t="str">
        <f>"00498121"</f>
        <v>00498121</v>
      </c>
      <c r="H1718" t="s">
        <v>768</v>
      </c>
      <c r="I1718">
        <v>0</v>
      </c>
      <c r="J1718">
        <v>0</v>
      </c>
      <c r="K1718">
        <v>0</v>
      </c>
      <c r="L1718">
        <v>0</v>
      </c>
      <c r="M1718">
        <v>0</v>
      </c>
      <c r="N1718">
        <v>30</v>
      </c>
      <c r="O1718">
        <v>30</v>
      </c>
      <c r="P1718">
        <v>0</v>
      </c>
      <c r="Q1718">
        <v>0</v>
      </c>
      <c r="R1718">
        <v>0</v>
      </c>
      <c r="S1718">
        <v>0</v>
      </c>
      <c r="T1718">
        <v>0</v>
      </c>
      <c r="U1718">
        <v>0</v>
      </c>
      <c r="V1718">
        <v>0</v>
      </c>
      <c r="W1718">
        <v>0</v>
      </c>
      <c r="X1718">
        <v>0</v>
      </c>
      <c r="Z1718">
        <v>0</v>
      </c>
      <c r="AA1718">
        <v>1</v>
      </c>
      <c r="AB1718">
        <v>20</v>
      </c>
      <c r="AC1718" t="s">
        <v>3708</v>
      </c>
    </row>
    <row r="1719" spans="1:29" x14ac:dyDescent="0.25">
      <c r="H1719" t="s">
        <v>3709</v>
      </c>
    </row>
    <row r="1720" spans="1:29" x14ac:dyDescent="0.25">
      <c r="A1720">
        <v>857</v>
      </c>
      <c r="B1720">
        <v>7949</v>
      </c>
      <c r="C1720" t="s">
        <v>3710</v>
      </c>
      <c r="D1720" t="s">
        <v>539</v>
      </c>
      <c r="E1720" t="s">
        <v>365</v>
      </c>
      <c r="F1720" t="s">
        <v>3711</v>
      </c>
      <c r="G1720" t="str">
        <f>"201511026579"</f>
        <v>201511026579</v>
      </c>
      <c r="H1720" t="s">
        <v>646</v>
      </c>
      <c r="I1720">
        <v>0</v>
      </c>
      <c r="J1720">
        <v>0</v>
      </c>
      <c r="K1720">
        <v>0</v>
      </c>
      <c r="L1720">
        <v>0</v>
      </c>
      <c r="M1720">
        <v>0</v>
      </c>
      <c r="N1720">
        <v>70</v>
      </c>
      <c r="O1720">
        <v>0</v>
      </c>
      <c r="P1720">
        <v>0</v>
      </c>
      <c r="Q1720">
        <v>0</v>
      </c>
      <c r="R1720">
        <v>0</v>
      </c>
      <c r="S1720">
        <v>0</v>
      </c>
      <c r="T1720">
        <v>0</v>
      </c>
      <c r="U1720">
        <v>0</v>
      </c>
      <c r="V1720">
        <v>0</v>
      </c>
      <c r="W1720">
        <v>0</v>
      </c>
      <c r="X1720">
        <v>0</v>
      </c>
      <c r="Z1720">
        <v>0</v>
      </c>
      <c r="AA1720">
        <v>0</v>
      </c>
      <c r="AB1720">
        <v>0</v>
      </c>
      <c r="AC1720" t="s">
        <v>3712</v>
      </c>
    </row>
    <row r="1721" spans="1:29" x14ac:dyDescent="0.25">
      <c r="H1721" t="s">
        <v>3713</v>
      </c>
    </row>
    <row r="1722" spans="1:29" x14ac:dyDescent="0.25">
      <c r="A1722">
        <v>858</v>
      </c>
      <c r="B1722">
        <v>14992</v>
      </c>
      <c r="C1722" t="s">
        <v>3714</v>
      </c>
      <c r="D1722" t="s">
        <v>3715</v>
      </c>
      <c r="E1722" t="s">
        <v>27</v>
      </c>
      <c r="F1722" t="s">
        <v>3716</v>
      </c>
      <c r="G1722" t="str">
        <f>"00026933"</f>
        <v>00026933</v>
      </c>
      <c r="H1722" t="s">
        <v>126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30</v>
      </c>
      <c r="O1722">
        <v>0</v>
      </c>
      <c r="P1722">
        <v>0</v>
      </c>
      <c r="Q1722">
        <v>0</v>
      </c>
      <c r="R1722">
        <v>0</v>
      </c>
      <c r="S1722">
        <v>0</v>
      </c>
      <c r="T1722">
        <v>0</v>
      </c>
      <c r="U1722">
        <v>0</v>
      </c>
      <c r="V1722">
        <v>0</v>
      </c>
      <c r="W1722">
        <v>0</v>
      </c>
      <c r="X1722">
        <v>0</v>
      </c>
      <c r="Z1722">
        <v>0</v>
      </c>
      <c r="AA1722">
        <v>0</v>
      </c>
      <c r="AB1722">
        <v>0</v>
      </c>
      <c r="AC1722" t="s">
        <v>3717</v>
      </c>
    </row>
    <row r="1723" spans="1:29" x14ac:dyDescent="0.25">
      <c r="H1723" t="s">
        <v>3718</v>
      </c>
    </row>
    <row r="1724" spans="1:29" x14ac:dyDescent="0.25">
      <c r="A1724">
        <v>859</v>
      </c>
      <c r="B1724">
        <v>12072</v>
      </c>
      <c r="C1724" t="s">
        <v>3719</v>
      </c>
      <c r="D1724" t="s">
        <v>71</v>
      </c>
      <c r="E1724" t="s">
        <v>82</v>
      </c>
      <c r="F1724" t="s">
        <v>3720</v>
      </c>
      <c r="G1724" t="str">
        <f>"00491374"</f>
        <v>00491374</v>
      </c>
      <c r="H1724" t="s">
        <v>126</v>
      </c>
      <c r="I1724">
        <v>0</v>
      </c>
      <c r="J1724">
        <v>0</v>
      </c>
      <c r="K1724">
        <v>0</v>
      </c>
      <c r="L1724">
        <v>0</v>
      </c>
      <c r="M1724">
        <v>0</v>
      </c>
      <c r="N1724">
        <v>30</v>
      </c>
      <c r="O1724">
        <v>0</v>
      </c>
      <c r="P1724">
        <v>0</v>
      </c>
      <c r="Q1724">
        <v>0</v>
      </c>
      <c r="R1724">
        <v>0</v>
      </c>
      <c r="S1724">
        <v>0</v>
      </c>
      <c r="T1724">
        <v>0</v>
      </c>
      <c r="U1724">
        <v>0</v>
      </c>
      <c r="V1724">
        <v>0</v>
      </c>
      <c r="W1724">
        <v>0</v>
      </c>
      <c r="X1724">
        <v>0</v>
      </c>
      <c r="Z1724">
        <v>0</v>
      </c>
      <c r="AA1724">
        <v>0</v>
      </c>
      <c r="AB1724">
        <v>0</v>
      </c>
      <c r="AC1724" t="s">
        <v>3717</v>
      </c>
    </row>
    <row r="1725" spans="1:29" x14ac:dyDescent="0.25">
      <c r="H1725" t="s">
        <v>3721</v>
      </c>
    </row>
    <row r="1726" spans="1:29" x14ac:dyDescent="0.25">
      <c r="A1726">
        <v>860</v>
      </c>
      <c r="B1726">
        <v>12386</v>
      </c>
      <c r="C1726" t="s">
        <v>398</v>
      </c>
      <c r="D1726" t="s">
        <v>3722</v>
      </c>
      <c r="E1726" t="s">
        <v>221</v>
      </c>
      <c r="F1726" t="s">
        <v>3723</v>
      </c>
      <c r="G1726" t="str">
        <f>"201511037064"</f>
        <v>201511037064</v>
      </c>
      <c r="H1726" t="s">
        <v>580</v>
      </c>
      <c r="I1726">
        <v>0</v>
      </c>
      <c r="J1726">
        <v>0</v>
      </c>
      <c r="K1726">
        <v>0</v>
      </c>
      <c r="L1726">
        <v>0</v>
      </c>
      <c r="M1726">
        <v>0</v>
      </c>
      <c r="N1726">
        <v>30</v>
      </c>
      <c r="O1726">
        <v>0</v>
      </c>
      <c r="P1726">
        <v>30</v>
      </c>
      <c r="Q1726">
        <v>0</v>
      </c>
      <c r="R1726">
        <v>0</v>
      </c>
      <c r="S1726">
        <v>0</v>
      </c>
      <c r="T1726">
        <v>0</v>
      </c>
      <c r="U1726">
        <v>0</v>
      </c>
      <c r="V1726">
        <v>0</v>
      </c>
      <c r="W1726">
        <v>0</v>
      </c>
      <c r="X1726">
        <v>0</v>
      </c>
      <c r="Z1726">
        <v>0</v>
      </c>
      <c r="AA1726">
        <v>0</v>
      </c>
      <c r="AB1726">
        <v>0</v>
      </c>
      <c r="AC1726" t="s">
        <v>3724</v>
      </c>
    </row>
    <row r="1727" spans="1:29" x14ac:dyDescent="0.25">
      <c r="H1727" t="s">
        <v>3725</v>
      </c>
    </row>
    <row r="1728" spans="1:29" x14ac:dyDescent="0.25">
      <c r="A1728">
        <v>861</v>
      </c>
      <c r="B1728">
        <v>12418</v>
      </c>
      <c r="C1728" t="s">
        <v>3726</v>
      </c>
      <c r="D1728" t="s">
        <v>27</v>
      </c>
      <c r="E1728" t="s">
        <v>34</v>
      </c>
      <c r="F1728" t="s">
        <v>3727</v>
      </c>
      <c r="G1728" t="str">
        <f>"00473078"</f>
        <v>00473078</v>
      </c>
      <c r="H1728" t="s">
        <v>959</v>
      </c>
      <c r="I1728">
        <v>0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0</v>
      </c>
      <c r="P1728">
        <v>0</v>
      </c>
      <c r="Q1728">
        <v>0</v>
      </c>
      <c r="R1728">
        <v>0</v>
      </c>
      <c r="S1728">
        <v>0</v>
      </c>
      <c r="T1728">
        <v>0</v>
      </c>
      <c r="U1728">
        <v>0</v>
      </c>
      <c r="V1728">
        <v>0</v>
      </c>
      <c r="W1728">
        <v>0</v>
      </c>
      <c r="X1728">
        <v>0</v>
      </c>
      <c r="Z1728">
        <v>0</v>
      </c>
      <c r="AA1728">
        <v>0</v>
      </c>
      <c r="AB1728">
        <v>0</v>
      </c>
      <c r="AC1728" t="s">
        <v>959</v>
      </c>
    </row>
    <row r="1729" spans="1:29" x14ac:dyDescent="0.25">
      <c r="H1729" t="s">
        <v>3728</v>
      </c>
    </row>
    <row r="1730" spans="1:29" x14ac:dyDescent="0.25">
      <c r="A1730">
        <v>862</v>
      </c>
      <c r="B1730">
        <v>3647</v>
      </c>
      <c r="C1730" t="s">
        <v>3729</v>
      </c>
      <c r="D1730" t="s">
        <v>175</v>
      </c>
      <c r="E1730" t="s">
        <v>88</v>
      </c>
      <c r="F1730" t="s">
        <v>3730</v>
      </c>
      <c r="G1730" t="str">
        <f>"201511032160"</f>
        <v>201511032160</v>
      </c>
      <c r="H1730" t="s">
        <v>157</v>
      </c>
      <c r="I1730">
        <v>0</v>
      </c>
      <c r="J1730">
        <v>0</v>
      </c>
      <c r="K1730">
        <v>0</v>
      </c>
      <c r="L1730">
        <v>0</v>
      </c>
      <c r="M1730">
        <v>0</v>
      </c>
      <c r="N1730">
        <v>30</v>
      </c>
      <c r="O1730">
        <v>0</v>
      </c>
      <c r="P1730">
        <v>0</v>
      </c>
      <c r="Q1730">
        <v>0</v>
      </c>
      <c r="R1730">
        <v>0</v>
      </c>
      <c r="S1730">
        <v>0</v>
      </c>
      <c r="T1730">
        <v>0</v>
      </c>
      <c r="U1730">
        <v>0</v>
      </c>
      <c r="V1730">
        <v>0</v>
      </c>
      <c r="W1730">
        <v>0</v>
      </c>
      <c r="X1730">
        <v>0</v>
      </c>
      <c r="Z1730">
        <v>0</v>
      </c>
      <c r="AA1730">
        <v>0</v>
      </c>
      <c r="AB1730">
        <v>0</v>
      </c>
      <c r="AC1730" t="s">
        <v>3731</v>
      </c>
    </row>
    <row r="1731" spans="1:29" x14ac:dyDescent="0.25">
      <c r="H1731" t="s">
        <v>3732</v>
      </c>
    </row>
    <row r="1732" spans="1:29" x14ac:dyDescent="0.25">
      <c r="A1732">
        <v>863</v>
      </c>
      <c r="B1732">
        <v>11713</v>
      </c>
      <c r="C1732" t="s">
        <v>3733</v>
      </c>
      <c r="D1732" t="s">
        <v>1934</v>
      </c>
      <c r="E1732" t="s">
        <v>1257</v>
      </c>
      <c r="F1732" t="s">
        <v>3734</v>
      </c>
      <c r="G1732" t="str">
        <f>"00140127"</f>
        <v>00140127</v>
      </c>
      <c r="H1732" t="s">
        <v>157</v>
      </c>
      <c r="I1732">
        <v>0</v>
      </c>
      <c r="J1732">
        <v>0</v>
      </c>
      <c r="K1732">
        <v>0</v>
      </c>
      <c r="L1732">
        <v>0</v>
      </c>
      <c r="M1732">
        <v>0</v>
      </c>
      <c r="N1732">
        <v>30</v>
      </c>
      <c r="O1732">
        <v>0</v>
      </c>
      <c r="P1732">
        <v>0</v>
      </c>
      <c r="Q1732">
        <v>0</v>
      </c>
      <c r="R1732">
        <v>0</v>
      </c>
      <c r="S1732">
        <v>0</v>
      </c>
      <c r="T1732">
        <v>0</v>
      </c>
      <c r="U1732">
        <v>0</v>
      </c>
      <c r="V1732">
        <v>0</v>
      </c>
      <c r="W1732">
        <v>0</v>
      </c>
      <c r="X1732">
        <v>0</v>
      </c>
      <c r="Z1732">
        <v>0</v>
      </c>
      <c r="AA1732">
        <v>0</v>
      </c>
      <c r="AB1732">
        <v>0</v>
      </c>
      <c r="AC1732" t="s">
        <v>3731</v>
      </c>
    </row>
    <row r="1733" spans="1:29" x14ac:dyDescent="0.25">
      <c r="H1733" t="s">
        <v>3735</v>
      </c>
    </row>
    <row r="1734" spans="1:29" x14ac:dyDescent="0.25">
      <c r="A1734">
        <v>864</v>
      </c>
      <c r="B1734">
        <v>15257</v>
      </c>
      <c r="C1734" t="s">
        <v>379</v>
      </c>
      <c r="D1734" t="s">
        <v>3736</v>
      </c>
      <c r="E1734" t="s">
        <v>27</v>
      </c>
      <c r="F1734" t="s">
        <v>3737</v>
      </c>
      <c r="G1734" t="str">
        <f>"00093316"</f>
        <v>00093316</v>
      </c>
      <c r="H1734" t="s">
        <v>17</v>
      </c>
      <c r="I1734">
        <v>0</v>
      </c>
      <c r="J1734">
        <v>0</v>
      </c>
      <c r="K1734">
        <v>0</v>
      </c>
      <c r="L1734">
        <v>0</v>
      </c>
      <c r="M1734">
        <v>0</v>
      </c>
      <c r="N1734">
        <v>50</v>
      </c>
      <c r="O1734">
        <v>0</v>
      </c>
      <c r="P1734">
        <v>0</v>
      </c>
      <c r="Q1734">
        <v>0</v>
      </c>
      <c r="R1734">
        <v>0</v>
      </c>
      <c r="S1734">
        <v>0</v>
      </c>
      <c r="T1734">
        <v>0</v>
      </c>
      <c r="U1734">
        <v>0</v>
      </c>
      <c r="V1734">
        <v>0</v>
      </c>
      <c r="W1734">
        <v>0</v>
      </c>
      <c r="X1734">
        <v>0</v>
      </c>
      <c r="Z1734">
        <v>0</v>
      </c>
      <c r="AA1734">
        <v>0</v>
      </c>
      <c r="AB1734">
        <v>0</v>
      </c>
      <c r="AC1734" t="s">
        <v>3738</v>
      </c>
    </row>
    <row r="1735" spans="1:29" x14ac:dyDescent="0.25">
      <c r="H1735" t="s">
        <v>3739</v>
      </c>
    </row>
    <row r="1736" spans="1:29" x14ac:dyDescent="0.25">
      <c r="A1736">
        <v>865</v>
      </c>
      <c r="B1736">
        <v>12065</v>
      </c>
      <c r="C1736" t="s">
        <v>3740</v>
      </c>
      <c r="D1736" t="s">
        <v>334</v>
      </c>
      <c r="E1736" t="s">
        <v>82</v>
      </c>
      <c r="F1736" t="s">
        <v>3741</v>
      </c>
      <c r="G1736" t="str">
        <f>"201511024959"</f>
        <v>201511024959</v>
      </c>
      <c r="H1736">
        <v>825</v>
      </c>
      <c r="I1736">
        <v>0</v>
      </c>
      <c r="J1736">
        <v>0</v>
      </c>
      <c r="K1736">
        <v>0</v>
      </c>
      <c r="L1736">
        <v>0</v>
      </c>
      <c r="M1736">
        <v>0</v>
      </c>
      <c r="N1736">
        <v>30</v>
      </c>
      <c r="O1736">
        <v>0</v>
      </c>
      <c r="P1736">
        <v>0</v>
      </c>
      <c r="Q1736">
        <v>0</v>
      </c>
      <c r="R1736">
        <v>0</v>
      </c>
      <c r="S1736">
        <v>0</v>
      </c>
      <c r="T1736">
        <v>0</v>
      </c>
      <c r="U1736">
        <v>0</v>
      </c>
      <c r="V1736">
        <v>0</v>
      </c>
      <c r="W1736">
        <v>0</v>
      </c>
      <c r="X1736">
        <v>0</v>
      </c>
      <c r="Z1736">
        <v>0</v>
      </c>
      <c r="AA1736">
        <v>0</v>
      </c>
      <c r="AB1736">
        <v>0</v>
      </c>
      <c r="AC1736">
        <v>855</v>
      </c>
    </row>
    <row r="1737" spans="1:29" x14ac:dyDescent="0.25">
      <c r="H1737" t="s">
        <v>3742</v>
      </c>
    </row>
    <row r="1738" spans="1:29" x14ac:dyDescent="0.25">
      <c r="A1738">
        <v>866</v>
      </c>
      <c r="B1738">
        <v>524</v>
      </c>
      <c r="C1738" t="s">
        <v>3743</v>
      </c>
      <c r="D1738" t="s">
        <v>48</v>
      </c>
      <c r="E1738" t="s">
        <v>27</v>
      </c>
      <c r="F1738" t="s">
        <v>3744</v>
      </c>
      <c r="G1738" t="str">
        <f>"201511025374"</f>
        <v>201511025374</v>
      </c>
      <c r="H1738">
        <v>770</v>
      </c>
      <c r="I1738">
        <v>0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0</v>
      </c>
      <c r="P1738">
        <v>0</v>
      </c>
      <c r="Q1738">
        <v>0</v>
      </c>
      <c r="R1738">
        <v>0</v>
      </c>
      <c r="S1738">
        <v>0</v>
      </c>
      <c r="T1738">
        <v>0</v>
      </c>
      <c r="U1738">
        <v>0</v>
      </c>
      <c r="V1738">
        <v>12</v>
      </c>
      <c r="W1738">
        <v>84</v>
      </c>
      <c r="X1738">
        <v>0</v>
      </c>
      <c r="Z1738">
        <v>0</v>
      </c>
      <c r="AA1738">
        <v>0</v>
      </c>
      <c r="AB1738">
        <v>0</v>
      </c>
      <c r="AC1738">
        <v>854</v>
      </c>
    </row>
    <row r="1739" spans="1:29" x14ac:dyDescent="0.25">
      <c r="H1739" t="s">
        <v>3745</v>
      </c>
    </row>
    <row r="1740" spans="1:29" x14ac:dyDescent="0.25">
      <c r="A1740">
        <v>867</v>
      </c>
      <c r="B1740">
        <v>3449</v>
      </c>
      <c r="C1740" t="s">
        <v>3746</v>
      </c>
      <c r="D1740" t="s">
        <v>3747</v>
      </c>
      <c r="E1740" t="s">
        <v>3748</v>
      </c>
      <c r="F1740">
        <v>127524</v>
      </c>
      <c r="G1740" t="str">
        <f>"00250889"</f>
        <v>00250889</v>
      </c>
      <c r="H1740" t="s">
        <v>600</v>
      </c>
      <c r="I1740">
        <v>0</v>
      </c>
      <c r="J1740">
        <v>0</v>
      </c>
      <c r="K1740">
        <v>0</v>
      </c>
      <c r="L1740">
        <v>0</v>
      </c>
      <c r="M1740">
        <v>0</v>
      </c>
      <c r="N1740">
        <v>30</v>
      </c>
      <c r="O1740">
        <v>0</v>
      </c>
      <c r="P1740">
        <v>0</v>
      </c>
      <c r="Q1740">
        <v>0</v>
      </c>
      <c r="R1740">
        <v>0</v>
      </c>
      <c r="S1740">
        <v>0</v>
      </c>
      <c r="T1740">
        <v>0</v>
      </c>
      <c r="U1740">
        <v>0</v>
      </c>
      <c r="V1740">
        <v>8</v>
      </c>
      <c r="W1740">
        <v>56</v>
      </c>
      <c r="X1740">
        <v>0</v>
      </c>
      <c r="Z1740">
        <v>0</v>
      </c>
      <c r="AA1740">
        <v>0</v>
      </c>
      <c r="AB1740">
        <v>0</v>
      </c>
      <c r="AC1740" t="s">
        <v>3749</v>
      </c>
    </row>
    <row r="1741" spans="1:29" x14ac:dyDescent="0.25">
      <c r="H1741" t="s">
        <v>3750</v>
      </c>
    </row>
    <row r="1742" spans="1:29" x14ac:dyDescent="0.25">
      <c r="A1742">
        <v>868</v>
      </c>
      <c r="B1742">
        <v>213</v>
      </c>
      <c r="C1742" t="s">
        <v>3751</v>
      </c>
      <c r="D1742" t="s">
        <v>3752</v>
      </c>
      <c r="E1742" t="s">
        <v>584</v>
      </c>
      <c r="F1742" t="s">
        <v>3753</v>
      </c>
      <c r="G1742" t="str">
        <f>"00037182"</f>
        <v>00037182</v>
      </c>
      <c r="H1742" t="s">
        <v>580</v>
      </c>
      <c r="I1742">
        <v>0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0</v>
      </c>
      <c r="P1742">
        <v>0</v>
      </c>
      <c r="Q1742">
        <v>0</v>
      </c>
      <c r="R1742">
        <v>0</v>
      </c>
      <c r="S1742">
        <v>0</v>
      </c>
      <c r="T1742">
        <v>0</v>
      </c>
      <c r="U1742">
        <v>0</v>
      </c>
      <c r="V1742">
        <v>8</v>
      </c>
      <c r="W1742">
        <v>56</v>
      </c>
      <c r="X1742">
        <v>0</v>
      </c>
      <c r="Z1742">
        <v>0</v>
      </c>
      <c r="AA1742">
        <v>0</v>
      </c>
      <c r="AB1742">
        <v>0</v>
      </c>
      <c r="AC1742" t="s">
        <v>3754</v>
      </c>
    </row>
    <row r="1743" spans="1:29" x14ac:dyDescent="0.25">
      <c r="H1743" t="s">
        <v>3755</v>
      </c>
    </row>
    <row r="1744" spans="1:29" x14ac:dyDescent="0.25">
      <c r="A1744">
        <v>869</v>
      </c>
      <c r="B1744">
        <v>14192</v>
      </c>
      <c r="C1744" t="s">
        <v>3756</v>
      </c>
      <c r="D1744" t="s">
        <v>3757</v>
      </c>
      <c r="E1744" t="s">
        <v>3758</v>
      </c>
      <c r="F1744" t="s">
        <v>3759</v>
      </c>
      <c r="G1744" t="str">
        <f>"00022702"</f>
        <v>00022702</v>
      </c>
      <c r="H1744" t="s">
        <v>354</v>
      </c>
      <c r="I1744">
        <v>0</v>
      </c>
      <c r="J1744">
        <v>0</v>
      </c>
      <c r="K1744">
        <v>0</v>
      </c>
      <c r="L1744">
        <v>0</v>
      </c>
      <c r="M1744">
        <v>0</v>
      </c>
      <c r="N1744">
        <v>70</v>
      </c>
      <c r="O1744">
        <v>0</v>
      </c>
      <c r="P1744">
        <v>0</v>
      </c>
      <c r="Q1744">
        <v>0</v>
      </c>
      <c r="R1744">
        <v>0</v>
      </c>
      <c r="S1744">
        <v>0</v>
      </c>
      <c r="T1744">
        <v>0</v>
      </c>
      <c r="U1744">
        <v>0</v>
      </c>
      <c r="V1744">
        <v>0</v>
      </c>
      <c r="W1744">
        <v>0</v>
      </c>
      <c r="X1744">
        <v>0</v>
      </c>
      <c r="Z1744">
        <v>0</v>
      </c>
      <c r="AA1744">
        <v>0</v>
      </c>
      <c r="AB1744">
        <v>0</v>
      </c>
      <c r="AC1744" t="s">
        <v>3760</v>
      </c>
    </row>
    <row r="1745" spans="1:29" x14ac:dyDescent="0.25">
      <c r="H1745" t="s">
        <v>3761</v>
      </c>
    </row>
    <row r="1746" spans="1:29" x14ac:dyDescent="0.25">
      <c r="A1746">
        <v>870</v>
      </c>
      <c r="B1746">
        <v>5014</v>
      </c>
      <c r="C1746" t="s">
        <v>3762</v>
      </c>
      <c r="D1746" t="s">
        <v>65</v>
      </c>
      <c r="E1746" t="s">
        <v>1160</v>
      </c>
      <c r="F1746" t="s">
        <v>3763</v>
      </c>
      <c r="G1746" t="str">
        <f>"00503014"</f>
        <v>00503014</v>
      </c>
      <c r="H1746" t="s">
        <v>1965</v>
      </c>
      <c r="I1746">
        <v>0</v>
      </c>
      <c r="J1746">
        <v>0</v>
      </c>
      <c r="K1746">
        <v>0</v>
      </c>
      <c r="L1746">
        <v>0</v>
      </c>
      <c r="M1746">
        <v>100</v>
      </c>
      <c r="N1746">
        <v>0</v>
      </c>
      <c r="O1746">
        <v>0</v>
      </c>
      <c r="P1746">
        <v>0</v>
      </c>
      <c r="Q1746">
        <v>0</v>
      </c>
      <c r="R1746">
        <v>0</v>
      </c>
      <c r="S1746">
        <v>0</v>
      </c>
      <c r="T1746">
        <v>0</v>
      </c>
      <c r="U1746">
        <v>0</v>
      </c>
      <c r="V1746">
        <v>0</v>
      </c>
      <c r="W1746">
        <v>0</v>
      </c>
      <c r="X1746">
        <v>0</v>
      </c>
      <c r="Z1746">
        <v>0</v>
      </c>
      <c r="AA1746">
        <v>0</v>
      </c>
      <c r="AB1746">
        <v>0</v>
      </c>
      <c r="AC1746" t="s">
        <v>3764</v>
      </c>
    </row>
    <row r="1747" spans="1:29" x14ac:dyDescent="0.25">
      <c r="H1747" t="s">
        <v>3765</v>
      </c>
    </row>
    <row r="1748" spans="1:29" x14ac:dyDescent="0.25">
      <c r="A1748">
        <v>871</v>
      </c>
      <c r="B1748">
        <v>8976</v>
      </c>
      <c r="C1748" t="s">
        <v>3766</v>
      </c>
      <c r="D1748" t="s">
        <v>934</v>
      </c>
      <c r="E1748" t="s">
        <v>3767</v>
      </c>
      <c r="F1748" t="s">
        <v>3768</v>
      </c>
      <c r="G1748" t="str">
        <f>"200804000233"</f>
        <v>200804000233</v>
      </c>
      <c r="H1748">
        <v>781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70</v>
      </c>
      <c r="O1748">
        <v>0</v>
      </c>
      <c r="P1748">
        <v>0</v>
      </c>
      <c r="Q1748">
        <v>0</v>
      </c>
      <c r="R1748">
        <v>0</v>
      </c>
      <c r="S1748">
        <v>0</v>
      </c>
      <c r="T1748">
        <v>0</v>
      </c>
      <c r="U1748">
        <v>0</v>
      </c>
      <c r="V1748">
        <v>0</v>
      </c>
      <c r="W1748">
        <v>0</v>
      </c>
      <c r="X1748">
        <v>0</v>
      </c>
      <c r="Z1748">
        <v>0</v>
      </c>
      <c r="AA1748">
        <v>0</v>
      </c>
      <c r="AB1748">
        <v>0</v>
      </c>
      <c r="AC1748">
        <v>851</v>
      </c>
    </row>
    <row r="1749" spans="1:29" x14ac:dyDescent="0.25">
      <c r="H1749" t="s">
        <v>3769</v>
      </c>
    </row>
    <row r="1750" spans="1:29" x14ac:dyDescent="0.25">
      <c r="A1750">
        <v>872</v>
      </c>
      <c r="B1750">
        <v>4621</v>
      </c>
      <c r="C1750" t="s">
        <v>3770</v>
      </c>
      <c r="D1750" t="s">
        <v>1635</v>
      </c>
      <c r="E1750" t="s">
        <v>34</v>
      </c>
      <c r="F1750" t="s">
        <v>3771</v>
      </c>
      <c r="G1750" t="str">
        <f>"00316139"</f>
        <v>00316139</v>
      </c>
      <c r="H1750" t="s">
        <v>832</v>
      </c>
      <c r="I1750">
        <v>0</v>
      </c>
      <c r="J1750">
        <v>0</v>
      </c>
      <c r="K1750">
        <v>0</v>
      </c>
      <c r="L1750">
        <v>0</v>
      </c>
      <c r="M1750">
        <v>0</v>
      </c>
      <c r="N1750">
        <v>70</v>
      </c>
      <c r="O1750">
        <v>0</v>
      </c>
      <c r="P1750">
        <v>0</v>
      </c>
      <c r="Q1750">
        <v>0</v>
      </c>
      <c r="R1750">
        <v>0</v>
      </c>
      <c r="S1750">
        <v>0</v>
      </c>
      <c r="T1750">
        <v>0</v>
      </c>
      <c r="U1750">
        <v>0</v>
      </c>
      <c r="V1750">
        <v>5</v>
      </c>
      <c r="W1750">
        <v>35</v>
      </c>
      <c r="X1750">
        <v>0</v>
      </c>
      <c r="Z1750">
        <v>0</v>
      </c>
      <c r="AA1750">
        <v>0</v>
      </c>
      <c r="AB1750">
        <v>0</v>
      </c>
      <c r="AC1750" t="s">
        <v>3772</v>
      </c>
    </row>
    <row r="1751" spans="1:29" x14ac:dyDescent="0.25">
      <c r="H1751" t="s">
        <v>122</v>
      </c>
    </row>
    <row r="1752" spans="1:29" x14ac:dyDescent="0.25">
      <c r="A1752">
        <v>873</v>
      </c>
      <c r="B1752">
        <v>14495</v>
      </c>
      <c r="C1752" t="s">
        <v>3773</v>
      </c>
      <c r="D1752" t="s">
        <v>1523</v>
      </c>
      <c r="E1752" t="s">
        <v>748</v>
      </c>
      <c r="F1752" t="s">
        <v>3774</v>
      </c>
      <c r="G1752" t="str">
        <f>"00492478"</f>
        <v>00492478</v>
      </c>
      <c r="H1752" t="s">
        <v>239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30</v>
      </c>
      <c r="O1752">
        <v>0</v>
      </c>
      <c r="P1752">
        <v>0</v>
      </c>
      <c r="Q1752">
        <v>0</v>
      </c>
      <c r="R1752">
        <v>0</v>
      </c>
      <c r="S1752">
        <v>0</v>
      </c>
      <c r="T1752">
        <v>0</v>
      </c>
      <c r="U1752">
        <v>0</v>
      </c>
      <c r="V1752">
        <v>0</v>
      </c>
      <c r="W1752">
        <v>0</v>
      </c>
      <c r="X1752">
        <v>0</v>
      </c>
      <c r="Z1752">
        <v>0</v>
      </c>
      <c r="AA1752">
        <v>0</v>
      </c>
      <c r="AB1752">
        <v>0</v>
      </c>
      <c r="AC1752" t="s">
        <v>3775</v>
      </c>
    </row>
    <row r="1753" spans="1:29" x14ac:dyDescent="0.25">
      <c r="H1753" t="s">
        <v>3776</v>
      </c>
    </row>
    <row r="1754" spans="1:29" x14ac:dyDescent="0.25">
      <c r="A1754">
        <v>874</v>
      </c>
      <c r="B1754">
        <v>7640</v>
      </c>
      <c r="C1754" t="s">
        <v>3022</v>
      </c>
      <c r="D1754" t="s">
        <v>388</v>
      </c>
      <c r="E1754" t="s">
        <v>22</v>
      </c>
      <c r="F1754" t="s">
        <v>3777</v>
      </c>
      <c r="G1754" t="str">
        <f>"201510001832"</f>
        <v>201510001832</v>
      </c>
      <c r="H1754" t="s">
        <v>3778</v>
      </c>
      <c r="I1754">
        <v>0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0</v>
      </c>
      <c r="S1754">
        <v>0</v>
      </c>
      <c r="T1754">
        <v>0</v>
      </c>
      <c r="U1754">
        <v>0</v>
      </c>
      <c r="V1754">
        <v>20</v>
      </c>
      <c r="W1754">
        <v>140</v>
      </c>
      <c r="X1754">
        <v>0</v>
      </c>
      <c r="Z1754">
        <v>0</v>
      </c>
      <c r="AA1754">
        <v>0</v>
      </c>
      <c r="AB1754">
        <v>0</v>
      </c>
      <c r="AC1754" t="s">
        <v>3775</v>
      </c>
    </row>
    <row r="1755" spans="1:29" x14ac:dyDescent="0.25">
      <c r="H1755" t="s">
        <v>3779</v>
      </c>
    </row>
    <row r="1756" spans="1:29" x14ac:dyDescent="0.25">
      <c r="A1756">
        <v>875</v>
      </c>
      <c r="B1756">
        <v>16203</v>
      </c>
      <c r="C1756" t="s">
        <v>3780</v>
      </c>
      <c r="D1756" t="s">
        <v>228</v>
      </c>
      <c r="E1756" t="s">
        <v>88</v>
      </c>
      <c r="F1756" t="s">
        <v>3781</v>
      </c>
      <c r="G1756" t="str">
        <f>"201511034972"</f>
        <v>201511034972</v>
      </c>
      <c r="H1756" t="s">
        <v>2042</v>
      </c>
      <c r="I1756">
        <v>0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0</v>
      </c>
      <c r="S1756">
        <v>0</v>
      </c>
      <c r="T1756">
        <v>0</v>
      </c>
      <c r="U1756">
        <v>0</v>
      </c>
      <c r="V1756">
        <v>0</v>
      </c>
      <c r="W1756">
        <v>0</v>
      </c>
      <c r="X1756">
        <v>0</v>
      </c>
      <c r="Z1756">
        <v>0</v>
      </c>
      <c r="AA1756">
        <v>0</v>
      </c>
      <c r="AB1756">
        <v>0</v>
      </c>
      <c r="AC1756" t="s">
        <v>2042</v>
      </c>
    </row>
    <row r="1757" spans="1:29" x14ac:dyDescent="0.25">
      <c r="H1757" t="s">
        <v>3782</v>
      </c>
    </row>
    <row r="1758" spans="1:29" x14ac:dyDescent="0.25">
      <c r="A1758">
        <v>876</v>
      </c>
      <c r="B1758">
        <v>14849</v>
      </c>
      <c r="C1758" t="s">
        <v>3783</v>
      </c>
      <c r="D1758" t="s">
        <v>540</v>
      </c>
      <c r="E1758" t="s">
        <v>34</v>
      </c>
      <c r="F1758" t="s">
        <v>3784</v>
      </c>
      <c r="G1758" t="str">
        <f>"201511034109"</f>
        <v>201511034109</v>
      </c>
      <c r="H1758" t="s">
        <v>522</v>
      </c>
      <c r="I1758">
        <v>0</v>
      </c>
      <c r="J1758">
        <v>0</v>
      </c>
      <c r="K1758">
        <v>0</v>
      </c>
      <c r="L1758">
        <v>0</v>
      </c>
      <c r="M1758">
        <v>0</v>
      </c>
      <c r="N1758">
        <v>30</v>
      </c>
      <c r="O1758">
        <v>0</v>
      </c>
      <c r="P1758">
        <v>0</v>
      </c>
      <c r="Q1758">
        <v>0</v>
      </c>
      <c r="R1758">
        <v>0</v>
      </c>
      <c r="S1758">
        <v>0</v>
      </c>
      <c r="T1758">
        <v>0</v>
      </c>
      <c r="U1758">
        <v>0</v>
      </c>
      <c r="V1758">
        <v>7</v>
      </c>
      <c r="W1758">
        <v>49</v>
      </c>
      <c r="X1758">
        <v>0</v>
      </c>
      <c r="Z1758">
        <v>0</v>
      </c>
      <c r="AA1758">
        <v>0</v>
      </c>
      <c r="AB1758">
        <v>0</v>
      </c>
      <c r="AC1758" t="s">
        <v>3785</v>
      </c>
    </row>
    <row r="1759" spans="1:29" x14ac:dyDescent="0.25">
      <c r="H1759" t="s">
        <v>3786</v>
      </c>
    </row>
    <row r="1760" spans="1:29" x14ac:dyDescent="0.25">
      <c r="A1760">
        <v>877</v>
      </c>
      <c r="B1760">
        <v>6489</v>
      </c>
      <c r="C1760" t="s">
        <v>3787</v>
      </c>
      <c r="D1760" t="s">
        <v>608</v>
      </c>
      <c r="E1760" t="s">
        <v>100</v>
      </c>
      <c r="F1760" t="s">
        <v>3788</v>
      </c>
      <c r="G1760" t="str">
        <f>"201402004673"</f>
        <v>201402004673</v>
      </c>
      <c r="H1760" t="s">
        <v>384</v>
      </c>
      <c r="I1760">
        <v>0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0</v>
      </c>
      <c r="P1760">
        <v>0</v>
      </c>
      <c r="Q1760">
        <v>0</v>
      </c>
      <c r="R1760">
        <v>0</v>
      </c>
      <c r="S1760">
        <v>0</v>
      </c>
      <c r="T1760">
        <v>0</v>
      </c>
      <c r="U1760">
        <v>0</v>
      </c>
      <c r="V1760">
        <v>0</v>
      </c>
      <c r="W1760">
        <v>0</v>
      </c>
      <c r="X1760">
        <v>0</v>
      </c>
      <c r="Z1760">
        <v>0</v>
      </c>
      <c r="AA1760">
        <v>2</v>
      </c>
      <c r="AB1760">
        <v>40</v>
      </c>
      <c r="AC1760" t="s">
        <v>3789</v>
      </c>
    </row>
    <row r="1761" spans="1:29" x14ac:dyDescent="0.25">
      <c r="H1761" t="s">
        <v>3790</v>
      </c>
    </row>
    <row r="1762" spans="1:29" x14ac:dyDescent="0.25">
      <c r="A1762">
        <v>878</v>
      </c>
      <c r="B1762">
        <v>4460</v>
      </c>
      <c r="C1762" t="s">
        <v>3791</v>
      </c>
      <c r="D1762" t="s">
        <v>228</v>
      </c>
      <c r="E1762" t="s">
        <v>3792</v>
      </c>
      <c r="F1762" t="s">
        <v>3793</v>
      </c>
      <c r="G1762" t="str">
        <f>"201511031809"</f>
        <v>201511031809</v>
      </c>
      <c r="H1762" t="s">
        <v>273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30</v>
      </c>
      <c r="O1762">
        <v>0</v>
      </c>
      <c r="P1762">
        <v>0</v>
      </c>
      <c r="Q1762">
        <v>0</v>
      </c>
      <c r="R1762">
        <v>0</v>
      </c>
      <c r="S1762">
        <v>0</v>
      </c>
      <c r="T1762">
        <v>0</v>
      </c>
      <c r="U1762">
        <v>0</v>
      </c>
      <c r="V1762">
        <v>0</v>
      </c>
      <c r="W1762">
        <v>0</v>
      </c>
      <c r="X1762">
        <v>0</v>
      </c>
      <c r="Z1762">
        <v>0</v>
      </c>
      <c r="AA1762">
        <v>0</v>
      </c>
      <c r="AB1762">
        <v>0</v>
      </c>
      <c r="AC1762" t="s">
        <v>3794</v>
      </c>
    </row>
    <row r="1763" spans="1:29" x14ac:dyDescent="0.25">
      <c r="H1763" t="s">
        <v>3795</v>
      </c>
    </row>
    <row r="1764" spans="1:29" x14ac:dyDescent="0.25">
      <c r="A1764">
        <v>879</v>
      </c>
      <c r="B1764">
        <v>9139</v>
      </c>
      <c r="C1764" t="s">
        <v>3796</v>
      </c>
      <c r="D1764" t="s">
        <v>388</v>
      </c>
      <c r="E1764" t="s">
        <v>34</v>
      </c>
      <c r="F1764" t="s">
        <v>3797</v>
      </c>
      <c r="G1764" t="str">
        <f>"00092698"</f>
        <v>00092698</v>
      </c>
      <c r="H1764" t="s">
        <v>96</v>
      </c>
      <c r="I1764">
        <v>0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0</v>
      </c>
      <c r="R1764">
        <v>0</v>
      </c>
      <c r="S1764">
        <v>0</v>
      </c>
      <c r="T1764">
        <v>0</v>
      </c>
      <c r="U1764">
        <v>0</v>
      </c>
      <c r="V1764">
        <v>0</v>
      </c>
      <c r="W1764">
        <v>0</v>
      </c>
      <c r="X1764">
        <v>0</v>
      </c>
      <c r="Z1764">
        <v>0</v>
      </c>
      <c r="AA1764">
        <v>0</v>
      </c>
      <c r="AB1764">
        <v>0</v>
      </c>
      <c r="AC1764" t="s">
        <v>96</v>
      </c>
    </row>
    <row r="1765" spans="1:29" x14ac:dyDescent="0.25">
      <c r="H1765" t="s">
        <v>3798</v>
      </c>
    </row>
    <row r="1766" spans="1:29" x14ac:dyDescent="0.25">
      <c r="A1766">
        <v>880</v>
      </c>
      <c r="B1766">
        <v>8626</v>
      </c>
      <c r="C1766" t="s">
        <v>3799</v>
      </c>
      <c r="D1766" t="s">
        <v>65</v>
      </c>
      <c r="E1766" t="s">
        <v>1709</v>
      </c>
      <c r="F1766" t="s">
        <v>3800</v>
      </c>
      <c r="G1766" t="str">
        <f>"00038576"</f>
        <v>00038576</v>
      </c>
      <c r="H1766" t="s">
        <v>151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50</v>
      </c>
      <c r="O1766">
        <v>0</v>
      </c>
      <c r="P1766">
        <v>0</v>
      </c>
      <c r="Q1766">
        <v>0</v>
      </c>
      <c r="R1766">
        <v>0</v>
      </c>
      <c r="S1766">
        <v>0</v>
      </c>
      <c r="T1766">
        <v>0</v>
      </c>
      <c r="U1766">
        <v>0</v>
      </c>
      <c r="V1766">
        <v>0</v>
      </c>
      <c r="W1766">
        <v>0</v>
      </c>
      <c r="X1766">
        <v>0</v>
      </c>
      <c r="Z1766">
        <v>0</v>
      </c>
      <c r="AA1766">
        <v>0</v>
      </c>
      <c r="AB1766">
        <v>0</v>
      </c>
      <c r="AC1766" t="s">
        <v>3801</v>
      </c>
    </row>
    <row r="1767" spans="1:29" x14ac:dyDescent="0.25">
      <c r="H1767" t="s">
        <v>3802</v>
      </c>
    </row>
    <row r="1768" spans="1:29" x14ac:dyDescent="0.25">
      <c r="A1768">
        <v>881</v>
      </c>
      <c r="B1768">
        <v>13164</v>
      </c>
      <c r="C1768" t="s">
        <v>3803</v>
      </c>
      <c r="D1768" t="s">
        <v>3804</v>
      </c>
      <c r="E1768" t="s">
        <v>3805</v>
      </c>
      <c r="F1768" t="s">
        <v>3806</v>
      </c>
      <c r="G1768" t="str">
        <f>"00494434"</f>
        <v>00494434</v>
      </c>
      <c r="H1768" t="s">
        <v>177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30</v>
      </c>
      <c r="O1768">
        <v>0</v>
      </c>
      <c r="P1768">
        <v>0</v>
      </c>
      <c r="Q1768">
        <v>0</v>
      </c>
      <c r="R1768">
        <v>0</v>
      </c>
      <c r="S1768">
        <v>0</v>
      </c>
      <c r="T1768">
        <v>0</v>
      </c>
      <c r="U1768">
        <v>0</v>
      </c>
      <c r="V1768">
        <v>0</v>
      </c>
      <c r="W1768">
        <v>0</v>
      </c>
      <c r="X1768">
        <v>0</v>
      </c>
      <c r="Z1768">
        <v>0</v>
      </c>
      <c r="AA1768">
        <v>0</v>
      </c>
      <c r="AB1768">
        <v>0</v>
      </c>
      <c r="AC1768" t="s">
        <v>3807</v>
      </c>
    </row>
    <row r="1769" spans="1:29" x14ac:dyDescent="0.25">
      <c r="H1769" t="s">
        <v>3808</v>
      </c>
    </row>
    <row r="1770" spans="1:29" x14ac:dyDescent="0.25">
      <c r="A1770">
        <v>882</v>
      </c>
      <c r="B1770">
        <v>9512</v>
      </c>
      <c r="C1770" t="s">
        <v>3809</v>
      </c>
      <c r="D1770" t="s">
        <v>3810</v>
      </c>
      <c r="E1770" t="s">
        <v>82</v>
      </c>
      <c r="F1770" t="s">
        <v>3811</v>
      </c>
      <c r="G1770" t="str">
        <f>"201511038039"</f>
        <v>201511038039</v>
      </c>
      <c r="H1770" t="s">
        <v>2415</v>
      </c>
      <c r="I1770">
        <v>0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0</v>
      </c>
      <c r="P1770">
        <v>0</v>
      </c>
      <c r="Q1770">
        <v>0</v>
      </c>
      <c r="R1770">
        <v>0</v>
      </c>
      <c r="S1770">
        <v>0</v>
      </c>
      <c r="T1770">
        <v>0</v>
      </c>
      <c r="U1770">
        <v>0</v>
      </c>
      <c r="V1770">
        <v>0</v>
      </c>
      <c r="W1770">
        <v>0</v>
      </c>
      <c r="X1770">
        <v>0</v>
      </c>
      <c r="Z1770">
        <v>0</v>
      </c>
      <c r="AA1770">
        <v>0</v>
      </c>
      <c r="AB1770">
        <v>0</v>
      </c>
      <c r="AC1770" t="s">
        <v>2415</v>
      </c>
    </row>
    <row r="1771" spans="1:29" x14ac:dyDescent="0.25">
      <c r="H1771" t="s">
        <v>3812</v>
      </c>
    </row>
    <row r="1772" spans="1:29" x14ac:dyDescent="0.25">
      <c r="A1772">
        <v>883</v>
      </c>
      <c r="B1772">
        <v>9552</v>
      </c>
      <c r="C1772" t="s">
        <v>3813</v>
      </c>
      <c r="D1772" t="s">
        <v>1141</v>
      </c>
      <c r="E1772" t="s">
        <v>1257</v>
      </c>
      <c r="F1772" t="s">
        <v>3814</v>
      </c>
      <c r="G1772" t="str">
        <f>"00092859"</f>
        <v>00092859</v>
      </c>
      <c r="H1772" t="s">
        <v>704</v>
      </c>
      <c r="I1772">
        <v>0</v>
      </c>
      <c r="J1772">
        <v>0</v>
      </c>
      <c r="K1772">
        <v>0</v>
      </c>
      <c r="L1772">
        <v>0</v>
      </c>
      <c r="M1772">
        <v>0</v>
      </c>
      <c r="N1772">
        <v>30</v>
      </c>
      <c r="O1772">
        <v>0</v>
      </c>
      <c r="P1772">
        <v>30</v>
      </c>
      <c r="Q1772">
        <v>0</v>
      </c>
      <c r="R1772">
        <v>0</v>
      </c>
      <c r="S1772">
        <v>0</v>
      </c>
      <c r="T1772">
        <v>0</v>
      </c>
      <c r="U1772">
        <v>0</v>
      </c>
      <c r="V1772">
        <v>0</v>
      </c>
      <c r="W1772">
        <v>0</v>
      </c>
      <c r="X1772">
        <v>0</v>
      </c>
      <c r="Z1772">
        <v>0</v>
      </c>
      <c r="AA1772">
        <v>0</v>
      </c>
      <c r="AB1772">
        <v>0</v>
      </c>
      <c r="AC1772" t="s">
        <v>3815</v>
      </c>
    </row>
    <row r="1773" spans="1:29" x14ac:dyDescent="0.25">
      <c r="H1773" t="s">
        <v>3816</v>
      </c>
    </row>
    <row r="1774" spans="1:29" x14ac:dyDescent="0.25">
      <c r="A1774">
        <v>884</v>
      </c>
      <c r="B1774">
        <v>12990</v>
      </c>
      <c r="C1774" t="s">
        <v>1434</v>
      </c>
      <c r="D1774" t="s">
        <v>486</v>
      </c>
      <c r="E1774" t="s">
        <v>49</v>
      </c>
      <c r="F1774" t="s">
        <v>3817</v>
      </c>
      <c r="G1774" t="str">
        <f>"00484934"</f>
        <v>00484934</v>
      </c>
      <c r="H1774" t="s">
        <v>140</v>
      </c>
      <c r="I1774">
        <v>0</v>
      </c>
      <c r="J1774">
        <v>0</v>
      </c>
      <c r="K1774">
        <v>0</v>
      </c>
      <c r="L1774">
        <v>0</v>
      </c>
      <c r="M1774">
        <v>0</v>
      </c>
      <c r="N1774">
        <v>50</v>
      </c>
      <c r="O1774">
        <v>0</v>
      </c>
      <c r="P1774">
        <v>0</v>
      </c>
      <c r="Q1774">
        <v>0</v>
      </c>
      <c r="R1774">
        <v>0</v>
      </c>
      <c r="S1774">
        <v>0</v>
      </c>
      <c r="T1774">
        <v>0</v>
      </c>
      <c r="U1774">
        <v>0</v>
      </c>
      <c r="V1774">
        <v>0</v>
      </c>
      <c r="W1774">
        <v>0</v>
      </c>
      <c r="X1774">
        <v>0</v>
      </c>
      <c r="Z1774">
        <v>0</v>
      </c>
      <c r="AA1774">
        <v>0</v>
      </c>
      <c r="AB1774">
        <v>0</v>
      </c>
      <c r="AC1774" t="s">
        <v>3818</v>
      </c>
    </row>
    <row r="1775" spans="1:29" x14ac:dyDescent="0.25">
      <c r="H1775" t="s">
        <v>3819</v>
      </c>
    </row>
    <row r="1776" spans="1:29" x14ac:dyDescent="0.25">
      <c r="A1776">
        <v>885</v>
      </c>
      <c r="B1776">
        <v>7887</v>
      </c>
      <c r="C1776" t="s">
        <v>3820</v>
      </c>
      <c r="D1776" t="s">
        <v>486</v>
      </c>
      <c r="E1776" t="s">
        <v>88</v>
      </c>
      <c r="F1776" t="s">
        <v>3821</v>
      </c>
      <c r="G1776" t="str">
        <f>"201505000021"</f>
        <v>201505000021</v>
      </c>
      <c r="H1776">
        <v>814</v>
      </c>
      <c r="I1776">
        <v>0</v>
      </c>
      <c r="J1776">
        <v>0</v>
      </c>
      <c r="K1776">
        <v>0</v>
      </c>
      <c r="L1776">
        <v>0</v>
      </c>
      <c r="M1776">
        <v>0</v>
      </c>
      <c r="N1776">
        <v>30</v>
      </c>
      <c r="O1776">
        <v>0</v>
      </c>
      <c r="P1776">
        <v>0</v>
      </c>
      <c r="Q1776">
        <v>0</v>
      </c>
      <c r="R1776">
        <v>0</v>
      </c>
      <c r="S1776">
        <v>0</v>
      </c>
      <c r="T1776">
        <v>0</v>
      </c>
      <c r="U1776">
        <v>0</v>
      </c>
      <c r="V1776">
        <v>0</v>
      </c>
      <c r="W1776">
        <v>0</v>
      </c>
      <c r="X1776">
        <v>0</v>
      </c>
      <c r="Z1776">
        <v>0</v>
      </c>
      <c r="AA1776">
        <v>0</v>
      </c>
      <c r="AB1776">
        <v>0</v>
      </c>
      <c r="AC1776">
        <v>844</v>
      </c>
    </row>
    <row r="1777" spans="1:29" x14ac:dyDescent="0.25">
      <c r="H1777" t="s">
        <v>3822</v>
      </c>
    </row>
    <row r="1778" spans="1:29" x14ac:dyDescent="0.25">
      <c r="A1778">
        <v>886</v>
      </c>
      <c r="B1778">
        <v>14199</v>
      </c>
      <c r="C1778" t="s">
        <v>3823</v>
      </c>
      <c r="D1778" t="s">
        <v>65</v>
      </c>
      <c r="E1778" t="s">
        <v>89</v>
      </c>
      <c r="F1778" t="s">
        <v>3824</v>
      </c>
      <c r="G1778" t="str">
        <f>"00498678"</f>
        <v>00498678</v>
      </c>
      <c r="H1778" t="s">
        <v>1086</v>
      </c>
      <c r="I1778">
        <v>0</v>
      </c>
      <c r="J1778">
        <v>0</v>
      </c>
      <c r="K1778">
        <v>0</v>
      </c>
      <c r="L1778">
        <v>0</v>
      </c>
      <c r="M1778">
        <v>0</v>
      </c>
      <c r="N1778">
        <v>50</v>
      </c>
      <c r="O1778">
        <v>0</v>
      </c>
      <c r="P1778">
        <v>0</v>
      </c>
      <c r="Q1778">
        <v>0</v>
      </c>
      <c r="R1778">
        <v>0</v>
      </c>
      <c r="S1778">
        <v>0</v>
      </c>
      <c r="T1778">
        <v>0</v>
      </c>
      <c r="U1778">
        <v>0</v>
      </c>
      <c r="V1778">
        <v>7</v>
      </c>
      <c r="W1778">
        <v>49</v>
      </c>
      <c r="X1778">
        <v>0</v>
      </c>
      <c r="Z1778">
        <v>0</v>
      </c>
      <c r="AA1778">
        <v>0</v>
      </c>
      <c r="AB1778">
        <v>0</v>
      </c>
      <c r="AC1778" t="s">
        <v>1847</v>
      </c>
    </row>
    <row r="1779" spans="1:29" x14ac:dyDescent="0.25">
      <c r="H1779" t="s">
        <v>3825</v>
      </c>
    </row>
    <row r="1780" spans="1:29" x14ac:dyDescent="0.25">
      <c r="A1780">
        <v>887</v>
      </c>
      <c r="B1780">
        <v>11192</v>
      </c>
      <c r="C1780" t="s">
        <v>3826</v>
      </c>
      <c r="D1780" t="s">
        <v>1257</v>
      </c>
      <c r="E1780" t="s">
        <v>88</v>
      </c>
      <c r="F1780" t="s">
        <v>3827</v>
      </c>
      <c r="G1780" t="str">
        <f>"00337911"</f>
        <v>00337911</v>
      </c>
      <c r="H1780" t="s">
        <v>1575</v>
      </c>
      <c r="I1780">
        <v>0</v>
      </c>
      <c r="J1780">
        <v>0</v>
      </c>
      <c r="K1780">
        <v>0</v>
      </c>
      <c r="L1780">
        <v>0</v>
      </c>
      <c r="M1780">
        <v>0</v>
      </c>
      <c r="N1780">
        <v>30</v>
      </c>
      <c r="O1780">
        <v>0</v>
      </c>
      <c r="P1780">
        <v>0</v>
      </c>
      <c r="Q1780">
        <v>0</v>
      </c>
      <c r="R1780">
        <v>0</v>
      </c>
      <c r="S1780">
        <v>0</v>
      </c>
      <c r="T1780">
        <v>0</v>
      </c>
      <c r="U1780">
        <v>0</v>
      </c>
      <c r="V1780">
        <v>4</v>
      </c>
      <c r="W1780">
        <v>28</v>
      </c>
      <c r="X1780">
        <v>0</v>
      </c>
      <c r="Z1780">
        <v>0</v>
      </c>
      <c r="AA1780">
        <v>0</v>
      </c>
      <c r="AB1780">
        <v>0</v>
      </c>
      <c r="AC1780" t="s">
        <v>3828</v>
      </c>
    </row>
    <row r="1781" spans="1:29" x14ac:dyDescent="0.25">
      <c r="H1781" t="s">
        <v>3829</v>
      </c>
    </row>
    <row r="1782" spans="1:29" x14ac:dyDescent="0.25">
      <c r="A1782">
        <v>888</v>
      </c>
      <c r="B1782">
        <v>3635</v>
      </c>
      <c r="C1782" t="s">
        <v>3830</v>
      </c>
      <c r="D1782" t="s">
        <v>3831</v>
      </c>
      <c r="E1782" t="s">
        <v>100</v>
      </c>
      <c r="F1782" t="s">
        <v>3832</v>
      </c>
      <c r="G1782" t="str">
        <f>"201511006755"</f>
        <v>201511006755</v>
      </c>
      <c r="H1782" t="s">
        <v>993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30</v>
      </c>
      <c r="O1782">
        <v>0</v>
      </c>
      <c r="P1782">
        <v>0</v>
      </c>
      <c r="Q1782">
        <v>0</v>
      </c>
      <c r="R1782">
        <v>0</v>
      </c>
      <c r="S1782">
        <v>0</v>
      </c>
      <c r="T1782">
        <v>0</v>
      </c>
      <c r="U1782">
        <v>0</v>
      </c>
      <c r="V1782">
        <v>1</v>
      </c>
      <c r="W1782">
        <v>7</v>
      </c>
      <c r="X1782">
        <v>0</v>
      </c>
      <c r="Z1782">
        <v>0</v>
      </c>
      <c r="AA1782">
        <v>4</v>
      </c>
      <c r="AB1782">
        <v>80</v>
      </c>
      <c r="AC1782" t="s">
        <v>3833</v>
      </c>
    </row>
    <row r="1783" spans="1:29" x14ac:dyDescent="0.25">
      <c r="H1783" t="s">
        <v>3834</v>
      </c>
    </row>
    <row r="1784" spans="1:29" x14ac:dyDescent="0.25">
      <c r="A1784">
        <v>889</v>
      </c>
      <c r="B1784">
        <v>14560</v>
      </c>
      <c r="C1784" t="s">
        <v>3835</v>
      </c>
      <c r="D1784" t="s">
        <v>320</v>
      </c>
      <c r="E1784" t="s">
        <v>82</v>
      </c>
      <c r="F1784" t="s">
        <v>3836</v>
      </c>
      <c r="G1784" t="str">
        <f>"201511011506"</f>
        <v>201511011506</v>
      </c>
      <c r="H1784" t="s">
        <v>614</v>
      </c>
      <c r="I1784">
        <v>0</v>
      </c>
      <c r="J1784">
        <v>0</v>
      </c>
      <c r="K1784">
        <v>0</v>
      </c>
      <c r="L1784">
        <v>0</v>
      </c>
      <c r="M1784">
        <v>0</v>
      </c>
      <c r="N1784">
        <v>30</v>
      </c>
      <c r="O1784">
        <v>0</v>
      </c>
      <c r="P1784">
        <v>0</v>
      </c>
      <c r="Q1784">
        <v>0</v>
      </c>
      <c r="R1784">
        <v>0</v>
      </c>
      <c r="S1784">
        <v>0</v>
      </c>
      <c r="T1784">
        <v>0</v>
      </c>
      <c r="U1784">
        <v>0</v>
      </c>
      <c r="V1784">
        <v>0</v>
      </c>
      <c r="W1784">
        <v>0</v>
      </c>
      <c r="X1784">
        <v>0</v>
      </c>
      <c r="Z1784">
        <v>0</v>
      </c>
      <c r="AA1784">
        <v>0</v>
      </c>
      <c r="AB1784">
        <v>0</v>
      </c>
      <c r="AC1784" t="s">
        <v>3837</v>
      </c>
    </row>
    <row r="1785" spans="1:29" x14ac:dyDescent="0.25">
      <c r="H1785" t="s">
        <v>3838</v>
      </c>
    </row>
    <row r="1786" spans="1:29" x14ac:dyDescent="0.25">
      <c r="A1786">
        <v>890</v>
      </c>
      <c r="B1786">
        <v>8097</v>
      </c>
      <c r="C1786" t="s">
        <v>1722</v>
      </c>
      <c r="D1786" t="s">
        <v>1214</v>
      </c>
      <c r="E1786" t="s">
        <v>27</v>
      </c>
      <c r="F1786" t="s">
        <v>3839</v>
      </c>
      <c r="G1786" t="str">
        <f>"201511004913"</f>
        <v>201511004913</v>
      </c>
      <c r="H1786" t="s">
        <v>371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30</v>
      </c>
      <c r="O1786">
        <v>0</v>
      </c>
      <c r="P1786">
        <v>0</v>
      </c>
      <c r="Q1786">
        <v>0</v>
      </c>
      <c r="R1786">
        <v>0</v>
      </c>
      <c r="S1786">
        <v>0</v>
      </c>
      <c r="T1786">
        <v>0</v>
      </c>
      <c r="U1786">
        <v>0</v>
      </c>
      <c r="V1786">
        <v>0</v>
      </c>
      <c r="W1786">
        <v>0</v>
      </c>
      <c r="X1786">
        <v>0</v>
      </c>
      <c r="Z1786">
        <v>0</v>
      </c>
      <c r="AA1786">
        <v>0</v>
      </c>
      <c r="AB1786">
        <v>0</v>
      </c>
      <c r="AC1786" t="s">
        <v>3840</v>
      </c>
    </row>
    <row r="1787" spans="1:29" x14ac:dyDescent="0.25">
      <c r="H1787" t="s">
        <v>3841</v>
      </c>
    </row>
    <row r="1788" spans="1:29" x14ac:dyDescent="0.25">
      <c r="A1788">
        <v>891</v>
      </c>
      <c r="B1788">
        <v>13975</v>
      </c>
      <c r="C1788" t="s">
        <v>3842</v>
      </c>
      <c r="D1788" t="s">
        <v>124</v>
      </c>
      <c r="E1788" t="s">
        <v>249</v>
      </c>
      <c r="F1788" t="s">
        <v>3843</v>
      </c>
      <c r="G1788" t="str">
        <f>"201511031008"</f>
        <v>201511031008</v>
      </c>
      <c r="H1788" t="s">
        <v>371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30</v>
      </c>
      <c r="O1788">
        <v>0</v>
      </c>
      <c r="P1788">
        <v>0</v>
      </c>
      <c r="Q1788">
        <v>0</v>
      </c>
      <c r="R1788">
        <v>0</v>
      </c>
      <c r="S1788">
        <v>0</v>
      </c>
      <c r="T1788">
        <v>0</v>
      </c>
      <c r="U1788">
        <v>0</v>
      </c>
      <c r="V1788">
        <v>0</v>
      </c>
      <c r="W1788">
        <v>0</v>
      </c>
      <c r="X1788">
        <v>0</v>
      </c>
      <c r="Z1788">
        <v>0</v>
      </c>
      <c r="AA1788">
        <v>0</v>
      </c>
      <c r="AB1788">
        <v>0</v>
      </c>
      <c r="AC1788" t="s">
        <v>3840</v>
      </c>
    </row>
    <row r="1789" spans="1:29" x14ac:dyDescent="0.25">
      <c r="H1789" t="s">
        <v>3844</v>
      </c>
    </row>
    <row r="1790" spans="1:29" x14ac:dyDescent="0.25">
      <c r="A1790">
        <v>892</v>
      </c>
      <c r="B1790">
        <v>8765</v>
      </c>
      <c r="C1790" t="s">
        <v>3845</v>
      </c>
      <c r="D1790" t="s">
        <v>1971</v>
      </c>
      <c r="E1790" t="s">
        <v>82</v>
      </c>
      <c r="F1790" t="s">
        <v>3846</v>
      </c>
      <c r="G1790" t="str">
        <f>"00073344"</f>
        <v>00073344</v>
      </c>
      <c r="H1790" t="s">
        <v>371</v>
      </c>
      <c r="I1790">
        <v>0</v>
      </c>
      <c r="J1790">
        <v>0</v>
      </c>
      <c r="K1790">
        <v>0</v>
      </c>
      <c r="L1790">
        <v>0</v>
      </c>
      <c r="M1790">
        <v>0</v>
      </c>
      <c r="N1790">
        <v>30</v>
      </c>
      <c r="O1790">
        <v>0</v>
      </c>
      <c r="P1790">
        <v>0</v>
      </c>
      <c r="Q1790">
        <v>0</v>
      </c>
      <c r="R1790">
        <v>0</v>
      </c>
      <c r="S1790">
        <v>0</v>
      </c>
      <c r="T1790">
        <v>0</v>
      </c>
      <c r="U1790">
        <v>0</v>
      </c>
      <c r="V1790">
        <v>0</v>
      </c>
      <c r="W1790">
        <v>0</v>
      </c>
      <c r="X1790">
        <v>0</v>
      </c>
      <c r="Z1790">
        <v>0</v>
      </c>
      <c r="AA1790">
        <v>0</v>
      </c>
      <c r="AB1790">
        <v>0</v>
      </c>
      <c r="AC1790" t="s">
        <v>3840</v>
      </c>
    </row>
    <row r="1791" spans="1:29" x14ac:dyDescent="0.25">
      <c r="H1791" t="s">
        <v>3847</v>
      </c>
    </row>
    <row r="1792" spans="1:29" x14ac:dyDescent="0.25">
      <c r="A1792">
        <v>893</v>
      </c>
      <c r="B1792">
        <v>14382</v>
      </c>
      <c r="C1792" t="s">
        <v>3848</v>
      </c>
      <c r="D1792" t="s">
        <v>175</v>
      </c>
      <c r="E1792" t="s">
        <v>34</v>
      </c>
      <c r="F1792" t="s">
        <v>3849</v>
      </c>
      <c r="G1792" t="str">
        <f>"00492224"</f>
        <v>00492224</v>
      </c>
      <c r="H1792" t="s">
        <v>371</v>
      </c>
      <c r="I1792">
        <v>0</v>
      </c>
      <c r="J1792">
        <v>0</v>
      </c>
      <c r="K1792">
        <v>0</v>
      </c>
      <c r="L1792">
        <v>0</v>
      </c>
      <c r="M1792">
        <v>0</v>
      </c>
      <c r="N1792">
        <v>30</v>
      </c>
      <c r="O1792">
        <v>0</v>
      </c>
      <c r="P1792">
        <v>0</v>
      </c>
      <c r="Q1792">
        <v>0</v>
      </c>
      <c r="R1792">
        <v>0</v>
      </c>
      <c r="S1792">
        <v>0</v>
      </c>
      <c r="T1792">
        <v>0</v>
      </c>
      <c r="U1792">
        <v>0</v>
      </c>
      <c r="V1792">
        <v>0</v>
      </c>
      <c r="W1792">
        <v>0</v>
      </c>
      <c r="X1792">
        <v>0</v>
      </c>
      <c r="Z1792">
        <v>0</v>
      </c>
      <c r="AA1792">
        <v>0</v>
      </c>
      <c r="AB1792">
        <v>0</v>
      </c>
      <c r="AC1792" t="s">
        <v>3840</v>
      </c>
    </row>
    <row r="1793" spans="1:29" x14ac:dyDescent="0.25">
      <c r="H1793" t="s">
        <v>3850</v>
      </c>
    </row>
    <row r="1794" spans="1:29" x14ac:dyDescent="0.25">
      <c r="A1794">
        <v>894</v>
      </c>
      <c r="B1794">
        <v>3495</v>
      </c>
      <c r="C1794" t="s">
        <v>3851</v>
      </c>
      <c r="D1794" t="s">
        <v>53</v>
      </c>
      <c r="E1794" t="s">
        <v>3852</v>
      </c>
      <c r="F1794" t="s">
        <v>3853</v>
      </c>
      <c r="G1794" t="str">
        <f>"201512002045"</f>
        <v>201512002045</v>
      </c>
      <c r="H1794" t="s">
        <v>73</v>
      </c>
      <c r="I1794">
        <v>0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0</v>
      </c>
      <c r="S1794">
        <v>0</v>
      </c>
      <c r="T1794">
        <v>0</v>
      </c>
      <c r="U1794">
        <v>0</v>
      </c>
      <c r="V1794">
        <v>0</v>
      </c>
      <c r="W1794">
        <v>0</v>
      </c>
      <c r="X1794">
        <v>0</v>
      </c>
      <c r="Z1794">
        <v>0</v>
      </c>
      <c r="AA1794">
        <v>2</v>
      </c>
      <c r="AB1794">
        <v>40</v>
      </c>
      <c r="AC1794" t="s">
        <v>3854</v>
      </c>
    </row>
    <row r="1795" spans="1:29" x14ac:dyDescent="0.25">
      <c r="H1795" t="s">
        <v>3855</v>
      </c>
    </row>
    <row r="1796" spans="1:29" x14ac:dyDescent="0.25">
      <c r="A1796">
        <v>895</v>
      </c>
      <c r="B1796">
        <v>2447</v>
      </c>
      <c r="C1796" t="s">
        <v>3856</v>
      </c>
      <c r="D1796" t="s">
        <v>3857</v>
      </c>
      <c r="E1796" t="s">
        <v>3858</v>
      </c>
      <c r="F1796" t="s">
        <v>3859</v>
      </c>
      <c r="G1796" t="str">
        <f>"201507005385"</f>
        <v>201507005385</v>
      </c>
      <c r="H1796" t="s">
        <v>873</v>
      </c>
      <c r="I1796">
        <v>0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0</v>
      </c>
      <c r="Q1796">
        <v>0</v>
      </c>
      <c r="R1796">
        <v>0</v>
      </c>
      <c r="S1796">
        <v>0</v>
      </c>
      <c r="T1796">
        <v>0</v>
      </c>
      <c r="U1796">
        <v>0</v>
      </c>
      <c r="V1796">
        <v>5</v>
      </c>
      <c r="W1796">
        <v>35</v>
      </c>
      <c r="X1796">
        <v>0</v>
      </c>
      <c r="Z1796">
        <v>0</v>
      </c>
      <c r="AA1796">
        <v>2</v>
      </c>
      <c r="AB1796">
        <v>40</v>
      </c>
      <c r="AC1796" t="s">
        <v>3860</v>
      </c>
    </row>
    <row r="1797" spans="1:29" x14ac:dyDescent="0.25">
      <c r="H1797" t="s">
        <v>3861</v>
      </c>
    </row>
    <row r="1798" spans="1:29" x14ac:dyDescent="0.25">
      <c r="A1798">
        <v>896</v>
      </c>
      <c r="B1798">
        <v>5933</v>
      </c>
      <c r="C1798" t="s">
        <v>3862</v>
      </c>
      <c r="D1798" t="s">
        <v>3863</v>
      </c>
      <c r="E1798" t="s">
        <v>15</v>
      </c>
      <c r="F1798" t="s">
        <v>3864</v>
      </c>
      <c r="G1798" t="str">
        <f>"201511030413"</f>
        <v>201511030413</v>
      </c>
      <c r="H1798" t="s">
        <v>325</v>
      </c>
      <c r="I1798">
        <v>0</v>
      </c>
      <c r="J1798">
        <v>0</v>
      </c>
      <c r="K1798">
        <v>0</v>
      </c>
      <c r="L1798">
        <v>0</v>
      </c>
      <c r="M1798">
        <v>0</v>
      </c>
      <c r="N1798">
        <v>30</v>
      </c>
      <c r="O1798">
        <v>0</v>
      </c>
      <c r="P1798">
        <v>0</v>
      </c>
      <c r="Q1798">
        <v>0</v>
      </c>
      <c r="R1798">
        <v>0</v>
      </c>
      <c r="S1798">
        <v>0</v>
      </c>
      <c r="T1798">
        <v>0</v>
      </c>
      <c r="U1798">
        <v>0</v>
      </c>
      <c r="V1798">
        <v>0</v>
      </c>
      <c r="W1798">
        <v>0</v>
      </c>
      <c r="X1798">
        <v>0</v>
      </c>
      <c r="Z1798">
        <v>0</v>
      </c>
      <c r="AA1798">
        <v>0</v>
      </c>
      <c r="AB1798">
        <v>0</v>
      </c>
      <c r="AC1798" t="s">
        <v>3865</v>
      </c>
    </row>
    <row r="1799" spans="1:29" x14ac:dyDescent="0.25">
      <c r="H1799" t="s">
        <v>3866</v>
      </c>
    </row>
    <row r="1800" spans="1:29" x14ac:dyDescent="0.25">
      <c r="A1800">
        <v>897</v>
      </c>
      <c r="B1800">
        <v>13595</v>
      </c>
      <c r="C1800" t="s">
        <v>3867</v>
      </c>
      <c r="D1800" t="s">
        <v>65</v>
      </c>
      <c r="E1800" t="s">
        <v>27</v>
      </c>
      <c r="F1800" t="s">
        <v>3868</v>
      </c>
      <c r="G1800" t="str">
        <f>"00491248"</f>
        <v>00491248</v>
      </c>
      <c r="H1800" t="s">
        <v>325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30</v>
      </c>
      <c r="O1800">
        <v>0</v>
      </c>
      <c r="P1800">
        <v>0</v>
      </c>
      <c r="Q1800">
        <v>0</v>
      </c>
      <c r="R1800">
        <v>0</v>
      </c>
      <c r="S1800">
        <v>0</v>
      </c>
      <c r="T1800">
        <v>0</v>
      </c>
      <c r="U1800">
        <v>0</v>
      </c>
      <c r="V1800">
        <v>0</v>
      </c>
      <c r="W1800">
        <v>0</v>
      </c>
      <c r="X1800">
        <v>0</v>
      </c>
      <c r="Z1800">
        <v>0</v>
      </c>
      <c r="AA1800">
        <v>0</v>
      </c>
      <c r="AB1800">
        <v>0</v>
      </c>
      <c r="AC1800" t="s">
        <v>3865</v>
      </c>
    </row>
    <row r="1801" spans="1:29" x14ac:dyDescent="0.25">
      <c r="H1801" t="s">
        <v>3869</v>
      </c>
    </row>
    <row r="1802" spans="1:29" x14ac:dyDescent="0.25">
      <c r="A1802">
        <v>898</v>
      </c>
      <c r="B1802">
        <v>15826</v>
      </c>
      <c r="C1802" t="s">
        <v>3870</v>
      </c>
      <c r="D1802" t="s">
        <v>1231</v>
      </c>
      <c r="E1802" t="s">
        <v>34</v>
      </c>
      <c r="F1802" t="s">
        <v>3871</v>
      </c>
      <c r="G1802" t="str">
        <f>"00506732"</f>
        <v>00506732</v>
      </c>
      <c r="H1802" t="s">
        <v>140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0</v>
      </c>
      <c r="P1802">
        <v>0</v>
      </c>
      <c r="Q1802">
        <v>0</v>
      </c>
      <c r="R1802">
        <v>0</v>
      </c>
      <c r="S1802">
        <v>0</v>
      </c>
      <c r="T1802">
        <v>0</v>
      </c>
      <c r="U1802">
        <v>0</v>
      </c>
      <c r="V1802">
        <v>6</v>
      </c>
      <c r="W1802">
        <v>42</v>
      </c>
      <c r="X1802">
        <v>0</v>
      </c>
      <c r="Z1802">
        <v>0</v>
      </c>
      <c r="AA1802">
        <v>0</v>
      </c>
      <c r="AB1802">
        <v>0</v>
      </c>
      <c r="AC1802" t="s">
        <v>3872</v>
      </c>
    </row>
    <row r="1803" spans="1:29" x14ac:dyDescent="0.25">
      <c r="H1803" t="s">
        <v>3873</v>
      </c>
    </row>
    <row r="1804" spans="1:29" x14ac:dyDescent="0.25">
      <c r="A1804">
        <v>899</v>
      </c>
      <c r="B1804">
        <v>15091</v>
      </c>
      <c r="C1804" t="s">
        <v>3874</v>
      </c>
      <c r="D1804" t="s">
        <v>49</v>
      </c>
      <c r="E1804" t="s">
        <v>22</v>
      </c>
      <c r="F1804" t="s">
        <v>3875</v>
      </c>
      <c r="G1804" t="str">
        <f>"00501078"</f>
        <v>00501078</v>
      </c>
      <c r="H1804" t="s">
        <v>17</v>
      </c>
      <c r="I1804">
        <v>0</v>
      </c>
      <c r="J1804">
        <v>0</v>
      </c>
      <c r="K1804">
        <v>0</v>
      </c>
      <c r="L1804">
        <v>0</v>
      </c>
      <c r="M1804">
        <v>0</v>
      </c>
      <c r="N1804">
        <v>30</v>
      </c>
      <c r="O1804">
        <v>0</v>
      </c>
      <c r="P1804">
        <v>0</v>
      </c>
      <c r="Q1804">
        <v>0</v>
      </c>
      <c r="R1804">
        <v>0</v>
      </c>
      <c r="S1804">
        <v>0</v>
      </c>
      <c r="T1804">
        <v>0</v>
      </c>
      <c r="U1804">
        <v>0</v>
      </c>
      <c r="V1804">
        <v>0</v>
      </c>
      <c r="W1804">
        <v>0</v>
      </c>
      <c r="X1804">
        <v>0</v>
      </c>
      <c r="Z1804">
        <v>0</v>
      </c>
      <c r="AA1804">
        <v>0</v>
      </c>
      <c r="AB1804">
        <v>0</v>
      </c>
      <c r="AC1804" t="s">
        <v>3876</v>
      </c>
    </row>
    <row r="1805" spans="1:29" x14ac:dyDescent="0.25">
      <c r="H1805" t="s">
        <v>3877</v>
      </c>
    </row>
    <row r="1806" spans="1:29" x14ac:dyDescent="0.25">
      <c r="A1806">
        <v>900</v>
      </c>
      <c r="B1806">
        <v>11090</v>
      </c>
      <c r="C1806" t="s">
        <v>3878</v>
      </c>
      <c r="D1806" t="s">
        <v>49</v>
      </c>
      <c r="E1806" t="s">
        <v>82</v>
      </c>
      <c r="F1806" t="s">
        <v>3879</v>
      </c>
      <c r="G1806" t="str">
        <f>"00314330"</f>
        <v>00314330</v>
      </c>
      <c r="H1806">
        <v>770</v>
      </c>
      <c r="I1806">
        <v>0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0</v>
      </c>
      <c r="P1806">
        <v>0</v>
      </c>
      <c r="Q1806">
        <v>0</v>
      </c>
      <c r="R1806">
        <v>0</v>
      </c>
      <c r="S1806">
        <v>0</v>
      </c>
      <c r="T1806">
        <v>0</v>
      </c>
      <c r="U1806">
        <v>0</v>
      </c>
      <c r="V1806">
        <v>9</v>
      </c>
      <c r="W1806">
        <v>63</v>
      </c>
      <c r="X1806">
        <v>0</v>
      </c>
      <c r="Z1806">
        <v>0</v>
      </c>
      <c r="AA1806">
        <v>0</v>
      </c>
      <c r="AB1806">
        <v>0</v>
      </c>
      <c r="AC1806">
        <v>833</v>
      </c>
    </row>
    <row r="1807" spans="1:29" x14ac:dyDescent="0.25">
      <c r="H1807" t="s">
        <v>3880</v>
      </c>
    </row>
    <row r="1808" spans="1:29" x14ac:dyDescent="0.25">
      <c r="A1808">
        <v>901</v>
      </c>
      <c r="B1808">
        <v>13334</v>
      </c>
      <c r="C1808" t="s">
        <v>2399</v>
      </c>
      <c r="D1808" t="s">
        <v>71</v>
      </c>
      <c r="E1808" t="s">
        <v>49</v>
      </c>
      <c r="F1808" t="s">
        <v>3881</v>
      </c>
      <c r="G1808" t="str">
        <f>"201511029278"</f>
        <v>201511029278</v>
      </c>
      <c r="H1808" t="s">
        <v>600</v>
      </c>
      <c r="I1808">
        <v>0</v>
      </c>
      <c r="J1808">
        <v>0</v>
      </c>
      <c r="K1808">
        <v>0</v>
      </c>
      <c r="L1808">
        <v>0</v>
      </c>
      <c r="M1808">
        <v>0</v>
      </c>
      <c r="N1808">
        <v>30</v>
      </c>
      <c r="O1808">
        <v>0</v>
      </c>
      <c r="P1808">
        <v>0</v>
      </c>
      <c r="Q1808">
        <v>0</v>
      </c>
      <c r="R1808">
        <v>0</v>
      </c>
      <c r="S1808">
        <v>0</v>
      </c>
      <c r="T1808">
        <v>0</v>
      </c>
      <c r="U1808">
        <v>0</v>
      </c>
      <c r="V1808">
        <v>5</v>
      </c>
      <c r="W1808">
        <v>35</v>
      </c>
      <c r="X1808">
        <v>0</v>
      </c>
      <c r="Z1808">
        <v>0</v>
      </c>
      <c r="AA1808">
        <v>0</v>
      </c>
      <c r="AB1808">
        <v>0</v>
      </c>
      <c r="AC1808" t="s">
        <v>3882</v>
      </c>
    </row>
    <row r="1809" spans="1:29" x14ac:dyDescent="0.25">
      <c r="H1809" t="s">
        <v>3883</v>
      </c>
    </row>
    <row r="1810" spans="1:29" x14ac:dyDescent="0.25">
      <c r="A1810">
        <v>902</v>
      </c>
      <c r="B1810">
        <v>13440</v>
      </c>
      <c r="C1810" t="s">
        <v>3884</v>
      </c>
      <c r="D1810" t="s">
        <v>3885</v>
      </c>
      <c r="E1810" t="s">
        <v>49</v>
      </c>
      <c r="F1810" t="s">
        <v>3886</v>
      </c>
      <c r="G1810" t="str">
        <f>"00234830"</f>
        <v>00234830</v>
      </c>
      <c r="H1810" t="s">
        <v>865</v>
      </c>
      <c r="I1810">
        <v>0</v>
      </c>
      <c r="J1810">
        <v>0</v>
      </c>
      <c r="K1810">
        <v>0</v>
      </c>
      <c r="L1810">
        <v>0</v>
      </c>
      <c r="M1810">
        <v>0</v>
      </c>
      <c r="N1810">
        <v>70</v>
      </c>
      <c r="O1810">
        <v>0</v>
      </c>
      <c r="P1810">
        <v>0</v>
      </c>
      <c r="Q1810">
        <v>0</v>
      </c>
      <c r="R1810">
        <v>0</v>
      </c>
      <c r="S1810">
        <v>0</v>
      </c>
      <c r="T1810">
        <v>0</v>
      </c>
      <c r="U1810">
        <v>0</v>
      </c>
      <c r="V1810">
        <v>3</v>
      </c>
      <c r="W1810">
        <v>21</v>
      </c>
      <c r="X1810">
        <v>0</v>
      </c>
      <c r="Z1810">
        <v>0</v>
      </c>
      <c r="AA1810">
        <v>0</v>
      </c>
      <c r="AB1810">
        <v>0</v>
      </c>
      <c r="AC1810" t="s">
        <v>3887</v>
      </c>
    </row>
    <row r="1811" spans="1:29" x14ac:dyDescent="0.25">
      <c r="H1811" t="s">
        <v>3888</v>
      </c>
    </row>
    <row r="1812" spans="1:29" x14ac:dyDescent="0.25">
      <c r="A1812">
        <v>903</v>
      </c>
      <c r="B1812">
        <v>9338</v>
      </c>
      <c r="C1812" t="s">
        <v>3889</v>
      </c>
      <c r="D1812" t="s">
        <v>49</v>
      </c>
      <c r="E1812" t="s">
        <v>27</v>
      </c>
      <c r="F1812" t="s">
        <v>3890</v>
      </c>
      <c r="G1812" t="str">
        <f>"00026843"</f>
        <v>00026843</v>
      </c>
      <c r="H1812" t="s">
        <v>691</v>
      </c>
      <c r="I1812">
        <v>0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0</v>
      </c>
      <c r="P1812">
        <v>0</v>
      </c>
      <c r="Q1812">
        <v>0</v>
      </c>
      <c r="R1812">
        <v>0</v>
      </c>
      <c r="S1812">
        <v>0</v>
      </c>
      <c r="T1812">
        <v>0</v>
      </c>
      <c r="U1812">
        <v>0</v>
      </c>
      <c r="V1812">
        <v>10</v>
      </c>
      <c r="W1812">
        <v>70</v>
      </c>
      <c r="X1812">
        <v>0</v>
      </c>
      <c r="Z1812">
        <v>0</v>
      </c>
      <c r="AA1812">
        <v>0</v>
      </c>
      <c r="AB1812">
        <v>0</v>
      </c>
      <c r="AC1812" t="s">
        <v>3891</v>
      </c>
    </row>
    <row r="1813" spans="1:29" x14ac:dyDescent="0.25">
      <c r="H1813" t="s">
        <v>3892</v>
      </c>
    </row>
    <row r="1814" spans="1:29" x14ac:dyDescent="0.25">
      <c r="A1814">
        <v>904</v>
      </c>
      <c r="B1814">
        <v>2414</v>
      </c>
      <c r="C1814" t="s">
        <v>3893</v>
      </c>
      <c r="D1814" t="s">
        <v>106</v>
      </c>
      <c r="E1814" t="s">
        <v>88</v>
      </c>
      <c r="F1814" t="s">
        <v>3894</v>
      </c>
      <c r="G1814" t="str">
        <f>"00500027"</f>
        <v>00500027</v>
      </c>
      <c r="H1814" t="s">
        <v>734</v>
      </c>
      <c r="I1814">
        <v>0</v>
      </c>
      <c r="J1814">
        <v>0</v>
      </c>
      <c r="K1814">
        <v>0</v>
      </c>
      <c r="L1814">
        <v>0</v>
      </c>
      <c r="M1814">
        <v>0</v>
      </c>
      <c r="N1814">
        <v>30</v>
      </c>
      <c r="O1814">
        <v>0</v>
      </c>
      <c r="P1814">
        <v>0</v>
      </c>
      <c r="Q1814">
        <v>0</v>
      </c>
      <c r="R1814">
        <v>0</v>
      </c>
      <c r="S1814">
        <v>0</v>
      </c>
      <c r="T1814">
        <v>0</v>
      </c>
      <c r="U1814">
        <v>0</v>
      </c>
      <c r="V1814">
        <v>0</v>
      </c>
      <c r="W1814">
        <v>0</v>
      </c>
      <c r="X1814">
        <v>0</v>
      </c>
      <c r="Z1814">
        <v>0</v>
      </c>
      <c r="AA1814">
        <v>1</v>
      </c>
      <c r="AB1814">
        <v>20</v>
      </c>
      <c r="AC1814" t="s">
        <v>3895</v>
      </c>
    </row>
    <row r="1815" spans="1:29" x14ac:dyDescent="0.25">
      <c r="H1815" t="s">
        <v>3896</v>
      </c>
    </row>
    <row r="1816" spans="1:29" x14ac:dyDescent="0.25">
      <c r="A1816">
        <v>905</v>
      </c>
      <c r="B1816">
        <v>5733</v>
      </c>
      <c r="C1816" t="s">
        <v>3261</v>
      </c>
      <c r="D1816" t="s">
        <v>309</v>
      </c>
      <c r="E1816" t="s">
        <v>27</v>
      </c>
      <c r="F1816" t="s">
        <v>3897</v>
      </c>
      <c r="G1816" t="str">
        <f>"201601000718"</f>
        <v>201601000718</v>
      </c>
      <c r="H1816" t="s">
        <v>55</v>
      </c>
      <c r="I1816">
        <v>0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  <c r="Q1816">
        <v>0</v>
      </c>
      <c r="R1816">
        <v>0</v>
      </c>
      <c r="S1816">
        <v>0</v>
      </c>
      <c r="T1816">
        <v>0</v>
      </c>
      <c r="U1816">
        <v>0</v>
      </c>
      <c r="V1816">
        <v>0</v>
      </c>
      <c r="W1816">
        <v>0</v>
      </c>
      <c r="X1816">
        <v>0</v>
      </c>
      <c r="Z1816">
        <v>0</v>
      </c>
      <c r="AA1816">
        <v>0</v>
      </c>
      <c r="AB1816">
        <v>0</v>
      </c>
      <c r="AC1816" t="s">
        <v>55</v>
      </c>
    </row>
    <row r="1817" spans="1:29" x14ac:dyDescent="0.25">
      <c r="H1817" t="s">
        <v>3898</v>
      </c>
    </row>
    <row r="1818" spans="1:29" x14ac:dyDescent="0.25">
      <c r="A1818">
        <v>906</v>
      </c>
      <c r="B1818">
        <v>531</v>
      </c>
      <c r="C1818" t="s">
        <v>2255</v>
      </c>
      <c r="D1818" t="s">
        <v>3899</v>
      </c>
      <c r="E1818" t="s">
        <v>34</v>
      </c>
      <c r="F1818" t="s">
        <v>3900</v>
      </c>
      <c r="G1818" t="str">
        <f>"00036126"</f>
        <v>00036126</v>
      </c>
      <c r="H1818" t="s">
        <v>2092</v>
      </c>
      <c r="I1818">
        <v>0</v>
      </c>
      <c r="J1818">
        <v>0</v>
      </c>
      <c r="K1818">
        <v>0</v>
      </c>
      <c r="L1818">
        <v>0</v>
      </c>
      <c r="M1818">
        <v>0</v>
      </c>
      <c r="N1818">
        <v>0</v>
      </c>
      <c r="O1818">
        <v>0</v>
      </c>
      <c r="P1818">
        <v>0</v>
      </c>
      <c r="Q1818">
        <v>0</v>
      </c>
      <c r="R1818">
        <v>0</v>
      </c>
      <c r="S1818">
        <v>0</v>
      </c>
      <c r="T1818">
        <v>0</v>
      </c>
      <c r="U1818">
        <v>0</v>
      </c>
      <c r="V1818">
        <v>10</v>
      </c>
      <c r="W1818">
        <v>70</v>
      </c>
      <c r="X1818">
        <v>0</v>
      </c>
      <c r="Z1818">
        <v>0</v>
      </c>
      <c r="AA1818">
        <v>0</v>
      </c>
      <c r="AB1818">
        <v>0</v>
      </c>
      <c r="AC1818" t="s">
        <v>3901</v>
      </c>
    </row>
    <row r="1819" spans="1:29" x14ac:dyDescent="0.25">
      <c r="H1819" t="s">
        <v>3902</v>
      </c>
    </row>
    <row r="1820" spans="1:29" x14ac:dyDescent="0.25">
      <c r="A1820">
        <v>907</v>
      </c>
      <c r="B1820">
        <v>8761</v>
      </c>
      <c r="C1820" t="s">
        <v>3903</v>
      </c>
      <c r="D1820" t="s">
        <v>124</v>
      </c>
      <c r="E1820" t="s">
        <v>82</v>
      </c>
      <c r="F1820" t="s">
        <v>3904</v>
      </c>
      <c r="G1820" t="str">
        <f>"00076200"</f>
        <v>00076200</v>
      </c>
      <c r="H1820">
        <v>781</v>
      </c>
      <c r="I1820">
        <v>0</v>
      </c>
      <c r="J1820">
        <v>0</v>
      </c>
      <c r="K1820">
        <v>0</v>
      </c>
      <c r="L1820">
        <v>0</v>
      </c>
      <c r="M1820">
        <v>0</v>
      </c>
      <c r="N1820">
        <v>50</v>
      </c>
      <c r="O1820">
        <v>0</v>
      </c>
      <c r="P1820">
        <v>0</v>
      </c>
      <c r="Q1820">
        <v>0</v>
      </c>
      <c r="R1820">
        <v>0</v>
      </c>
      <c r="S1820">
        <v>0</v>
      </c>
      <c r="T1820">
        <v>0</v>
      </c>
      <c r="U1820">
        <v>0</v>
      </c>
      <c r="V1820">
        <v>0</v>
      </c>
      <c r="W1820">
        <v>0</v>
      </c>
      <c r="X1820">
        <v>0</v>
      </c>
      <c r="Z1820">
        <v>0</v>
      </c>
      <c r="AA1820">
        <v>0</v>
      </c>
      <c r="AB1820">
        <v>0</v>
      </c>
      <c r="AC1820">
        <v>831</v>
      </c>
    </row>
    <row r="1821" spans="1:29" x14ac:dyDescent="0.25">
      <c r="H1821" t="s">
        <v>3905</v>
      </c>
    </row>
    <row r="1822" spans="1:29" x14ac:dyDescent="0.25">
      <c r="A1822">
        <v>908</v>
      </c>
      <c r="B1822">
        <v>1062</v>
      </c>
      <c r="C1822" t="s">
        <v>3906</v>
      </c>
      <c r="D1822" t="s">
        <v>77</v>
      </c>
      <c r="E1822" t="s">
        <v>1001</v>
      </c>
      <c r="F1822" t="s">
        <v>3907</v>
      </c>
      <c r="G1822" t="str">
        <f>"201512000914"</f>
        <v>201512000914</v>
      </c>
      <c r="H1822" t="s">
        <v>826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70</v>
      </c>
      <c r="O1822">
        <v>0</v>
      </c>
      <c r="P1822">
        <v>0</v>
      </c>
      <c r="Q1822">
        <v>0</v>
      </c>
      <c r="R1822">
        <v>0</v>
      </c>
      <c r="S1822">
        <v>0</v>
      </c>
      <c r="T1822">
        <v>0</v>
      </c>
      <c r="U1822">
        <v>0</v>
      </c>
      <c r="V1822">
        <v>0</v>
      </c>
      <c r="W1822">
        <v>0</v>
      </c>
      <c r="X1822">
        <v>0</v>
      </c>
      <c r="Z1822">
        <v>0</v>
      </c>
      <c r="AA1822">
        <v>0</v>
      </c>
      <c r="AB1822">
        <v>0</v>
      </c>
      <c r="AC1822" t="s">
        <v>3908</v>
      </c>
    </row>
    <row r="1823" spans="1:29" x14ac:dyDescent="0.25">
      <c r="H1823" t="s">
        <v>3909</v>
      </c>
    </row>
    <row r="1824" spans="1:29" x14ac:dyDescent="0.25">
      <c r="A1824">
        <v>909</v>
      </c>
      <c r="B1824">
        <v>456</v>
      </c>
      <c r="C1824" t="s">
        <v>507</v>
      </c>
      <c r="D1824" t="s">
        <v>3910</v>
      </c>
      <c r="E1824" t="s">
        <v>149</v>
      </c>
      <c r="F1824" t="s">
        <v>3911</v>
      </c>
      <c r="G1824" t="str">
        <f>"00026249"</f>
        <v>00026249</v>
      </c>
      <c r="H1824" t="s">
        <v>73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30</v>
      </c>
      <c r="O1824">
        <v>0</v>
      </c>
      <c r="P1824">
        <v>0</v>
      </c>
      <c r="Q1824">
        <v>0</v>
      </c>
      <c r="R1824">
        <v>0</v>
      </c>
      <c r="S1824">
        <v>0</v>
      </c>
      <c r="T1824">
        <v>0</v>
      </c>
      <c r="U1824">
        <v>0</v>
      </c>
      <c r="V1824">
        <v>0</v>
      </c>
      <c r="W1824">
        <v>0</v>
      </c>
      <c r="X1824">
        <v>0</v>
      </c>
      <c r="Z1824">
        <v>0</v>
      </c>
      <c r="AA1824">
        <v>0</v>
      </c>
      <c r="AB1824">
        <v>0</v>
      </c>
      <c r="AC1824" t="s">
        <v>3912</v>
      </c>
    </row>
    <row r="1825" spans="1:29" x14ac:dyDescent="0.25">
      <c r="H1825" t="s">
        <v>3913</v>
      </c>
    </row>
    <row r="1826" spans="1:29" x14ac:dyDescent="0.25">
      <c r="A1826">
        <v>910</v>
      </c>
      <c r="B1826">
        <v>6744</v>
      </c>
      <c r="C1826" t="s">
        <v>3914</v>
      </c>
      <c r="D1826" t="s">
        <v>3915</v>
      </c>
      <c r="E1826" t="s">
        <v>3671</v>
      </c>
      <c r="F1826" t="s">
        <v>3916</v>
      </c>
      <c r="G1826" t="str">
        <f>"00149411"</f>
        <v>00149411</v>
      </c>
      <c r="H1826" t="s">
        <v>1187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0</v>
      </c>
      <c r="P1826">
        <v>0</v>
      </c>
      <c r="Q1826">
        <v>0</v>
      </c>
      <c r="R1826">
        <v>0</v>
      </c>
      <c r="S1826">
        <v>0</v>
      </c>
      <c r="T1826">
        <v>0</v>
      </c>
      <c r="U1826">
        <v>0</v>
      </c>
      <c r="V1826">
        <v>0</v>
      </c>
      <c r="W1826">
        <v>0</v>
      </c>
      <c r="X1826">
        <v>0</v>
      </c>
      <c r="Z1826">
        <v>0</v>
      </c>
      <c r="AA1826">
        <v>5</v>
      </c>
      <c r="AB1826">
        <v>100</v>
      </c>
      <c r="AC1826" t="s">
        <v>3917</v>
      </c>
    </row>
    <row r="1827" spans="1:29" x14ac:dyDescent="0.25">
      <c r="H1827" t="s">
        <v>3918</v>
      </c>
    </row>
    <row r="1828" spans="1:29" x14ac:dyDescent="0.25">
      <c r="A1828">
        <v>911</v>
      </c>
      <c r="B1828">
        <v>11236</v>
      </c>
      <c r="C1828" t="s">
        <v>3919</v>
      </c>
      <c r="D1828" t="s">
        <v>1409</v>
      </c>
      <c r="E1828" t="s">
        <v>169</v>
      </c>
      <c r="F1828" t="s">
        <v>3920</v>
      </c>
      <c r="G1828" t="str">
        <f>"00016092"</f>
        <v>00016092</v>
      </c>
      <c r="H1828" t="s">
        <v>3921</v>
      </c>
      <c r="I1828">
        <v>0</v>
      </c>
      <c r="J1828">
        <v>0</v>
      </c>
      <c r="K1828">
        <v>0</v>
      </c>
      <c r="L1828">
        <v>0</v>
      </c>
      <c r="M1828">
        <v>0</v>
      </c>
      <c r="N1828">
        <v>0</v>
      </c>
      <c r="O1828">
        <v>0</v>
      </c>
      <c r="P1828">
        <v>0</v>
      </c>
      <c r="Q1828">
        <v>0</v>
      </c>
      <c r="R1828">
        <v>0</v>
      </c>
      <c r="S1828">
        <v>0</v>
      </c>
      <c r="T1828">
        <v>0</v>
      </c>
      <c r="U1828">
        <v>0</v>
      </c>
      <c r="V1828">
        <v>13</v>
      </c>
      <c r="W1828">
        <v>91</v>
      </c>
      <c r="X1828">
        <v>0</v>
      </c>
      <c r="Z1828">
        <v>0</v>
      </c>
      <c r="AA1828">
        <v>0</v>
      </c>
      <c r="AB1828">
        <v>0</v>
      </c>
      <c r="AC1828" t="s">
        <v>3922</v>
      </c>
    </row>
    <row r="1829" spans="1:29" x14ac:dyDescent="0.25">
      <c r="H1829" t="s">
        <v>3923</v>
      </c>
    </row>
    <row r="1830" spans="1:29" x14ac:dyDescent="0.25">
      <c r="A1830">
        <v>912</v>
      </c>
      <c r="B1830">
        <v>5084</v>
      </c>
      <c r="C1830" t="s">
        <v>3924</v>
      </c>
      <c r="D1830" t="s">
        <v>3925</v>
      </c>
      <c r="E1830" t="s">
        <v>3926</v>
      </c>
      <c r="F1830" t="s">
        <v>3927</v>
      </c>
      <c r="G1830" t="str">
        <f>"201511040273"</f>
        <v>201511040273</v>
      </c>
      <c r="H1830" t="s">
        <v>126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  <c r="Q1830">
        <v>0</v>
      </c>
      <c r="R1830">
        <v>0</v>
      </c>
      <c r="S1830">
        <v>0</v>
      </c>
      <c r="T1830">
        <v>0</v>
      </c>
      <c r="U1830">
        <v>0</v>
      </c>
      <c r="V1830">
        <v>0</v>
      </c>
      <c r="W1830">
        <v>0</v>
      </c>
      <c r="X1830">
        <v>0</v>
      </c>
      <c r="Z1830">
        <v>0</v>
      </c>
      <c r="AA1830">
        <v>0</v>
      </c>
      <c r="AB1830">
        <v>0</v>
      </c>
      <c r="AC1830" t="s">
        <v>126</v>
      </c>
    </row>
    <row r="1831" spans="1:29" x14ac:dyDescent="0.25">
      <c r="H1831" t="s">
        <v>3928</v>
      </c>
    </row>
    <row r="1832" spans="1:29" x14ac:dyDescent="0.25">
      <c r="A1832">
        <v>913</v>
      </c>
      <c r="B1832">
        <v>8813</v>
      </c>
      <c r="C1832" t="s">
        <v>3929</v>
      </c>
      <c r="D1832" t="s">
        <v>412</v>
      </c>
      <c r="E1832" t="s">
        <v>27</v>
      </c>
      <c r="F1832" t="s">
        <v>3930</v>
      </c>
      <c r="G1832" t="str">
        <f>"201511030650"</f>
        <v>201511030650</v>
      </c>
      <c r="H1832" t="s">
        <v>151</v>
      </c>
      <c r="I1832">
        <v>0</v>
      </c>
      <c r="J1832">
        <v>0</v>
      </c>
      <c r="K1832">
        <v>0</v>
      </c>
      <c r="L1832">
        <v>0</v>
      </c>
      <c r="M1832">
        <v>0</v>
      </c>
      <c r="N1832">
        <v>30</v>
      </c>
      <c r="O1832">
        <v>0</v>
      </c>
      <c r="P1832">
        <v>0</v>
      </c>
      <c r="Q1832">
        <v>0</v>
      </c>
      <c r="R1832">
        <v>0</v>
      </c>
      <c r="S1832">
        <v>0</v>
      </c>
      <c r="T1832">
        <v>0</v>
      </c>
      <c r="U1832">
        <v>0</v>
      </c>
      <c r="V1832">
        <v>0</v>
      </c>
      <c r="W1832">
        <v>0</v>
      </c>
      <c r="X1832">
        <v>0</v>
      </c>
      <c r="Z1832">
        <v>0</v>
      </c>
      <c r="AA1832">
        <v>0</v>
      </c>
      <c r="AB1832">
        <v>0</v>
      </c>
      <c r="AC1832" t="s">
        <v>3931</v>
      </c>
    </row>
    <row r="1833" spans="1:29" x14ac:dyDescent="0.25">
      <c r="H1833" t="s">
        <v>3932</v>
      </c>
    </row>
    <row r="1834" spans="1:29" x14ac:dyDescent="0.25">
      <c r="A1834">
        <v>914</v>
      </c>
      <c r="B1834">
        <v>14893</v>
      </c>
      <c r="C1834" t="s">
        <v>3933</v>
      </c>
      <c r="D1834" t="s">
        <v>211</v>
      </c>
      <c r="E1834" t="s">
        <v>82</v>
      </c>
      <c r="F1834" t="s">
        <v>3934</v>
      </c>
      <c r="G1834" t="str">
        <f>"201511042071"</f>
        <v>201511042071</v>
      </c>
      <c r="H1834" t="s">
        <v>151</v>
      </c>
      <c r="I1834">
        <v>0</v>
      </c>
      <c r="J1834">
        <v>0</v>
      </c>
      <c r="K1834">
        <v>0</v>
      </c>
      <c r="L1834">
        <v>0</v>
      </c>
      <c r="M1834">
        <v>0</v>
      </c>
      <c r="N1834">
        <v>30</v>
      </c>
      <c r="O1834">
        <v>0</v>
      </c>
      <c r="P1834">
        <v>0</v>
      </c>
      <c r="Q1834">
        <v>0</v>
      </c>
      <c r="R1834">
        <v>0</v>
      </c>
      <c r="S1834">
        <v>0</v>
      </c>
      <c r="T1834">
        <v>0</v>
      </c>
      <c r="U1834">
        <v>0</v>
      </c>
      <c r="V1834">
        <v>0</v>
      </c>
      <c r="W1834">
        <v>0</v>
      </c>
      <c r="X1834">
        <v>0</v>
      </c>
      <c r="Z1834">
        <v>0</v>
      </c>
      <c r="AA1834">
        <v>0</v>
      </c>
      <c r="AB1834">
        <v>0</v>
      </c>
      <c r="AC1834" t="s">
        <v>3931</v>
      </c>
    </row>
    <row r="1835" spans="1:29" x14ac:dyDescent="0.25">
      <c r="H1835" t="s">
        <v>3935</v>
      </c>
    </row>
    <row r="1836" spans="1:29" x14ac:dyDescent="0.25">
      <c r="A1836">
        <v>915</v>
      </c>
      <c r="B1836">
        <v>14031</v>
      </c>
      <c r="C1836" t="s">
        <v>3936</v>
      </c>
      <c r="D1836" t="s">
        <v>149</v>
      </c>
      <c r="E1836" t="s">
        <v>748</v>
      </c>
      <c r="F1836" t="s">
        <v>3937</v>
      </c>
      <c r="G1836" t="str">
        <f>"00492249"</f>
        <v>00492249</v>
      </c>
      <c r="H1836" t="s">
        <v>157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0</v>
      </c>
      <c r="P1836">
        <v>0</v>
      </c>
      <c r="Q1836">
        <v>0</v>
      </c>
      <c r="R1836">
        <v>0</v>
      </c>
      <c r="S1836">
        <v>0</v>
      </c>
      <c r="T1836">
        <v>0</v>
      </c>
      <c r="U1836">
        <v>0</v>
      </c>
      <c r="V1836">
        <v>0</v>
      </c>
      <c r="W1836">
        <v>0</v>
      </c>
      <c r="X1836">
        <v>0</v>
      </c>
      <c r="Z1836">
        <v>0</v>
      </c>
      <c r="AA1836">
        <v>0</v>
      </c>
      <c r="AB1836">
        <v>0</v>
      </c>
      <c r="AC1836" t="s">
        <v>157</v>
      </c>
    </row>
    <row r="1837" spans="1:29" x14ac:dyDescent="0.25">
      <c r="H1837" t="s">
        <v>3938</v>
      </c>
    </row>
    <row r="1838" spans="1:29" x14ac:dyDescent="0.25">
      <c r="A1838">
        <v>916</v>
      </c>
      <c r="B1838">
        <v>817</v>
      </c>
      <c r="C1838" t="s">
        <v>810</v>
      </c>
      <c r="D1838" t="s">
        <v>1110</v>
      </c>
      <c r="E1838" t="s">
        <v>82</v>
      </c>
      <c r="F1838" t="s">
        <v>3939</v>
      </c>
      <c r="G1838" t="str">
        <f>"201511040097"</f>
        <v>201511040097</v>
      </c>
      <c r="H1838" t="s">
        <v>575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0</v>
      </c>
      <c r="P1838">
        <v>0</v>
      </c>
      <c r="Q1838">
        <v>0</v>
      </c>
      <c r="R1838">
        <v>0</v>
      </c>
      <c r="S1838">
        <v>0</v>
      </c>
      <c r="T1838">
        <v>0</v>
      </c>
      <c r="U1838">
        <v>0</v>
      </c>
      <c r="V1838">
        <v>0</v>
      </c>
      <c r="W1838">
        <v>0</v>
      </c>
      <c r="X1838">
        <v>0</v>
      </c>
      <c r="Z1838">
        <v>0</v>
      </c>
      <c r="AA1838">
        <v>0</v>
      </c>
      <c r="AB1838">
        <v>0</v>
      </c>
      <c r="AC1838" t="s">
        <v>575</v>
      </c>
    </row>
    <row r="1839" spans="1:29" x14ac:dyDescent="0.25">
      <c r="H1839" t="s">
        <v>3940</v>
      </c>
    </row>
    <row r="1840" spans="1:29" x14ac:dyDescent="0.25">
      <c r="A1840">
        <v>917</v>
      </c>
      <c r="B1840">
        <v>5790</v>
      </c>
      <c r="C1840" t="s">
        <v>3941</v>
      </c>
      <c r="D1840" t="s">
        <v>53</v>
      </c>
      <c r="E1840" t="s">
        <v>618</v>
      </c>
      <c r="F1840" t="s">
        <v>3942</v>
      </c>
      <c r="G1840" t="str">
        <f>"201511032685"</f>
        <v>201511032685</v>
      </c>
      <c r="H1840" t="s">
        <v>575</v>
      </c>
      <c r="I1840">
        <v>0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0</v>
      </c>
      <c r="P1840">
        <v>0</v>
      </c>
      <c r="Q1840">
        <v>0</v>
      </c>
      <c r="R1840">
        <v>0</v>
      </c>
      <c r="S1840">
        <v>0</v>
      </c>
      <c r="T1840">
        <v>0</v>
      </c>
      <c r="U1840">
        <v>0</v>
      </c>
      <c r="V1840">
        <v>0</v>
      </c>
      <c r="W1840">
        <v>0</v>
      </c>
      <c r="X1840">
        <v>0</v>
      </c>
      <c r="Z1840">
        <v>0</v>
      </c>
      <c r="AA1840">
        <v>0</v>
      </c>
      <c r="AB1840">
        <v>0</v>
      </c>
      <c r="AC1840" t="s">
        <v>575</v>
      </c>
    </row>
    <row r="1841" spans="1:29" x14ac:dyDescent="0.25">
      <c r="H1841" t="s">
        <v>3943</v>
      </c>
    </row>
    <row r="1842" spans="1:29" x14ac:dyDescent="0.25">
      <c r="A1842">
        <v>918</v>
      </c>
      <c r="B1842">
        <v>7436</v>
      </c>
      <c r="C1842" t="s">
        <v>3360</v>
      </c>
      <c r="D1842" t="s">
        <v>232</v>
      </c>
      <c r="E1842" t="s">
        <v>1001</v>
      </c>
      <c r="F1842" t="s">
        <v>3944</v>
      </c>
      <c r="G1842" t="str">
        <f>"201511041704"</f>
        <v>201511041704</v>
      </c>
      <c r="H1842" t="s">
        <v>213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0</v>
      </c>
      <c r="P1842">
        <v>0</v>
      </c>
      <c r="Q1842">
        <v>0</v>
      </c>
      <c r="R1842">
        <v>0</v>
      </c>
      <c r="S1842">
        <v>0</v>
      </c>
      <c r="T1842">
        <v>0</v>
      </c>
      <c r="U1842">
        <v>0</v>
      </c>
      <c r="V1842">
        <v>0</v>
      </c>
      <c r="W1842">
        <v>0</v>
      </c>
      <c r="X1842">
        <v>0</v>
      </c>
      <c r="Z1842">
        <v>0</v>
      </c>
      <c r="AA1842">
        <v>0</v>
      </c>
      <c r="AB1842">
        <v>0</v>
      </c>
      <c r="AC1842" t="s">
        <v>213</v>
      </c>
    </row>
    <row r="1843" spans="1:29" x14ac:dyDescent="0.25">
      <c r="H1843" t="s">
        <v>3945</v>
      </c>
    </row>
    <row r="1844" spans="1:29" x14ac:dyDescent="0.25">
      <c r="A1844">
        <v>919</v>
      </c>
      <c r="B1844">
        <v>9286</v>
      </c>
      <c r="C1844" t="s">
        <v>3946</v>
      </c>
      <c r="D1844" t="s">
        <v>124</v>
      </c>
      <c r="E1844" t="s">
        <v>82</v>
      </c>
      <c r="F1844" t="s">
        <v>3947</v>
      </c>
      <c r="G1844" t="str">
        <f>"201511024813"</f>
        <v>201511024813</v>
      </c>
      <c r="H1844">
        <v>792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30</v>
      </c>
      <c r="O1844">
        <v>0</v>
      </c>
      <c r="P1844">
        <v>0</v>
      </c>
      <c r="Q1844">
        <v>0</v>
      </c>
      <c r="R1844">
        <v>0</v>
      </c>
      <c r="S1844">
        <v>0</v>
      </c>
      <c r="T1844">
        <v>0</v>
      </c>
      <c r="U1844">
        <v>0</v>
      </c>
      <c r="V1844">
        <v>0</v>
      </c>
      <c r="W1844">
        <v>0</v>
      </c>
      <c r="X1844">
        <v>0</v>
      </c>
      <c r="Z1844">
        <v>0</v>
      </c>
      <c r="AA1844">
        <v>0</v>
      </c>
      <c r="AB1844">
        <v>0</v>
      </c>
      <c r="AC1844">
        <v>822</v>
      </c>
    </row>
    <row r="1845" spans="1:29" x14ac:dyDescent="0.25">
      <c r="H1845" t="s">
        <v>3948</v>
      </c>
    </row>
    <row r="1846" spans="1:29" x14ac:dyDescent="0.25">
      <c r="A1846">
        <v>920</v>
      </c>
      <c r="B1846">
        <v>4081</v>
      </c>
      <c r="C1846" t="s">
        <v>3603</v>
      </c>
      <c r="D1846" t="s">
        <v>388</v>
      </c>
      <c r="E1846" t="s">
        <v>88</v>
      </c>
      <c r="F1846" t="s">
        <v>3949</v>
      </c>
      <c r="G1846" t="str">
        <f>"00450495"</f>
        <v>00450495</v>
      </c>
      <c r="H1846" t="s">
        <v>1086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30</v>
      </c>
      <c r="O1846">
        <v>0</v>
      </c>
      <c r="P1846">
        <v>0</v>
      </c>
      <c r="Q1846">
        <v>0</v>
      </c>
      <c r="R1846">
        <v>0</v>
      </c>
      <c r="S1846">
        <v>0</v>
      </c>
      <c r="T1846">
        <v>0</v>
      </c>
      <c r="U1846">
        <v>0</v>
      </c>
      <c r="V1846">
        <v>1</v>
      </c>
      <c r="W1846">
        <v>7</v>
      </c>
      <c r="X1846">
        <v>0</v>
      </c>
      <c r="Z1846">
        <v>0</v>
      </c>
      <c r="AA1846">
        <v>2</v>
      </c>
      <c r="AB1846">
        <v>40</v>
      </c>
      <c r="AC1846" t="s">
        <v>488</v>
      </c>
    </row>
    <row r="1847" spans="1:29" x14ac:dyDescent="0.25">
      <c r="H1847" t="s">
        <v>3950</v>
      </c>
    </row>
    <row r="1848" spans="1:29" x14ac:dyDescent="0.25">
      <c r="A1848">
        <v>921</v>
      </c>
      <c r="B1848">
        <v>367</v>
      </c>
      <c r="C1848" t="s">
        <v>3951</v>
      </c>
      <c r="D1848" t="s">
        <v>486</v>
      </c>
      <c r="E1848" t="s">
        <v>267</v>
      </c>
      <c r="F1848" t="s">
        <v>3952</v>
      </c>
      <c r="G1848" t="str">
        <f>"201510004415"</f>
        <v>201510004415</v>
      </c>
      <c r="H1848" t="s">
        <v>522</v>
      </c>
      <c r="I1848">
        <v>0</v>
      </c>
      <c r="J1848">
        <v>0</v>
      </c>
      <c r="K1848">
        <v>0</v>
      </c>
      <c r="L1848">
        <v>0</v>
      </c>
      <c r="M1848">
        <v>0</v>
      </c>
      <c r="N1848">
        <v>50</v>
      </c>
      <c r="O1848">
        <v>0</v>
      </c>
      <c r="P1848">
        <v>0</v>
      </c>
      <c r="Q1848">
        <v>0</v>
      </c>
      <c r="R1848">
        <v>0</v>
      </c>
      <c r="S1848">
        <v>0</v>
      </c>
      <c r="T1848">
        <v>0</v>
      </c>
      <c r="U1848">
        <v>0</v>
      </c>
      <c r="V1848">
        <v>0</v>
      </c>
      <c r="W1848">
        <v>0</v>
      </c>
      <c r="X1848">
        <v>0</v>
      </c>
      <c r="Z1848">
        <v>0</v>
      </c>
      <c r="AA1848">
        <v>0</v>
      </c>
      <c r="AB1848">
        <v>0</v>
      </c>
      <c r="AC1848" t="s">
        <v>3953</v>
      </c>
    </row>
    <row r="1849" spans="1:29" x14ac:dyDescent="0.25">
      <c r="H1849" t="s">
        <v>3954</v>
      </c>
    </row>
    <row r="1850" spans="1:29" x14ac:dyDescent="0.25">
      <c r="A1850">
        <v>922</v>
      </c>
      <c r="B1850">
        <v>7486</v>
      </c>
      <c r="C1850" t="s">
        <v>3955</v>
      </c>
      <c r="D1850" t="s">
        <v>3956</v>
      </c>
      <c r="E1850" t="s">
        <v>1765</v>
      </c>
      <c r="F1850" t="s">
        <v>3957</v>
      </c>
      <c r="G1850" t="str">
        <f>"00010864"</f>
        <v>00010864</v>
      </c>
      <c r="H1850" t="s">
        <v>234</v>
      </c>
      <c r="I1850">
        <v>0</v>
      </c>
      <c r="J1850">
        <v>0</v>
      </c>
      <c r="K1850">
        <v>0</v>
      </c>
      <c r="L1850">
        <v>0</v>
      </c>
      <c r="M1850">
        <v>0</v>
      </c>
      <c r="N1850">
        <v>30</v>
      </c>
      <c r="O1850">
        <v>0</v>
      </c>
      <c r="P1850">
        <v>0</v>
      </c>
      <c r="Q1850">
        <v>0</v>
      </c>
      <c r="R1850">
        <v>0</v>
      </c>
      <c r="S1850">
        <v>0</v>
      </c>
      <c r="T1850">
        <v>0</v>
      </c>
      <c r="U1850">
        <v>0</v>
      </c>
      <c r="V1850">
        <v>0</v>
      </c>
      <c r="W1850">
        <v>0</v>
      </c>
      <c r="X1850">
        <v>0</v>
      </c>
      <c r="Z1850">
        <v>0</v>
      </c>
      <c r="AA1850">
        <v>0</v>
      </c>
      <c r="AB1850">
        <v>0</v>
      </c>
      <c r="AC1850" t="s">
        <v>3958</v>
      </c>
    </row>
    <row r="1851" spans="1:29" x14ac:dyDescent="0.25">
      <c r="H1851" t="s">
        <v>3959</v>
      </c>
    </row>
    <row r="1852" spans="1:29" x14ac:dyDescent="0.25">
      <c r="A1852">
        <v>923</v>
      </c>
      <c r="B1852">
        <v>8586</v>
      </c>
      <c r="C1852" t="s">
        <v>3960</v>
      </c>
      <c r="D1852" t="s">
        <v>3961</v>
      </c>
      <c r="E1852" t="s">
        <v>82</v>
      </c>
      <c r="F1852" t="s">
        <v>3962</v>
      </c>
      <c r="G1852" t="str">
        <f>"201511037605"</f>
        <v>201511037605</v>
      </c>
      <c r="H1852" t="s">
        <v>234</v>
      </c>
      <c r="I1852">
        <v>0</v>
      </c>
      <c r="J1852">
        <v>0</v>
      </c>
      <c r="K1852">
        <v>0</v>
      </c>
      <c r="L1852">
        <v>0</v>
      </c>
      <c r="M1852">
        <v>0</v>
      </c>
      <c r="N1852">
        <v>30</v>
      </c>
      <c r="O1852">
        <v>0</v>
      </c>
      <c r="P1852">
        <v>0</v>
      </c>
      <c r="Q1852">
        <v>0</v>
      </c>
      <c r="R1852">
        <v>0</v>
      </c>
      <c r="S1852">
        <v>0</v>
      </c>
      <c r="T1852">
        <v>0</v>
      </c>
      <c r="U1852">
        <v>0</v>
      </c>
      <c r="V1852">
        <v>0</v>
      </c>
      <c r="W1852">
        <v>0</v>
      </c>
      <c r="X1852">
        <v>0</v>
      </c>
      <c r="Z1852">
        <v>0</v>
      </c>
      <c r="AA1852">
        <v>0</v>
      </c>
      <c r="AB1852">
        <v>0</v>
      </c>
      <c r="AC1852" t="s">
        <v>3958</v>
      </c>
    </row>
    <row r="1853" spans="1:29" x14ac:dyDescent="0.25">
      <c r="H1853" t="s">
        <v>3963</v>
      </c>
    </row>
    <row r="1854" spans="1:29" x14ac:dyDescent="0.25">
      <c r="A1854">
        <v>924</v>
      </c>
      <c r="B1854">
        <v>8570</v>
      </c>
      <c r="C1854" t="s">
        <v>3964</v>
      </c>
      <c r="D1854" t="s">
        <v>3965</v>
      </c>
      <c r="E1854" t="s">
        <v>82</v>
      </c>
      <c r="F1854" t="s">
        <v>3966</v>
      </c>
      <c r="G1854" t="str">
        <f>"00017374"</f>
        <v>00017374</v>
      </c>
      <c r="H1854" t="s">
        <v>234</v>
      </c>
      <c r="I1854">
        <v>0</v>
      </c>
      <c r="J1854">
        <v>0</v>
      </c>
      <c r="K1854">
        <v>0</v>
      </c>
      <c r="L1854">
        <v>0</v>
      </c>
      <c r="M1854">
        <v>0</v>
      </c>
      <c r="N1854">
        <v>30</v>
      </c>
      <c r="O1854">
        <v>0</v>
      </c>
      <c r="P1854">
        <v>0</v>
      </c>
      <c r="Q1854">
        <v>0</v>
      </c>
      <c r="R1854">
        <v>0</v>
      </c>
      <c r="S1854">
        <v>0</v>
      </c>
      <c r="T1854">
        <v>0</v>
      </c>
      <c r="U1854">
        <v>0</v>
      </c>
      <c r="V1854">
        <v>0</v>
      </c>
      <c r="W1854">
        <v>0</v>
      </c>
      <c r="X1854">
        <v>0</v>
      </c>
      <c r="Z1854">
        <v>0</v>
      </c>
      <c r="AA1854">
        <v>0</v>
      </c>
      <c r="AB1854">
        <v>0</v>
      </c>
      <c r="AC1854" t="s">
        <v>3958</v>
      </c>
    </row>
    <row r="1855" spans="1:29" x14ac:dyDescent="0.25">
      <c r="H1855" t="s">
        <v>3967</v>
      </c>
    </row>
    <row r="1856" spans="1:29" x14ac:dyDescent="0.25">
      <c r="A1856">
        <v>925</v>
      </c>
      <c r="B1856">
        <v>560</v>
      </c>
      <c r="C1856" t="s">
        <v>3968</v>
      </c>
      <c r="D1856" t="s">
        <v>175</v>
      </c>
      <c r="E1856" t="s">
        <v>89</v>
      </c>
      <c r="F1856" t="s">
        <v>3969</v>
      </c>
      <c r="G1856" t="str">
        <f>"201511033326"</f>
        <v>201511033326</v>
      </c>
      <c r="H1856" t="s">
        <v>646</v>
      </c>
      <c r="I1856">
        <v>0</v>
      </c>
      <c r="J1856">
        <v>0</v>
      </c>
      <c r="K1856">
        <v>0</v>
      </c>
      <c r="L1856">
        <v>0</v>
      </c>
      <c r="M1856">
        <v>0</v>
      </c>
      <c r="N1856">
        <v>30</v>
      </c>
      <c r="O1856">
        <v>0</v>
      </c>
      <c r="P1856">
        <v>0</v>
      </c>
      <c r="Q1856">
        <v>0</v>
      </c>
      <c r="R1856">
        <v>0</v>
      </c>
      <c r="S1856">
        <v>0</v>
      </c>
      <c r="T1856">
        <v>0</v>
      </c>
      <c r="U1856">
        <v>0</v>
      </c>
      <c r="V1856">
        <v>0</v>
      </c>
      <c r="W1856">
        <v>0</v>
      </c>
      <c r="X1856">
        <v>0</v>
      </c>
      <c r="Z1856">
        <v>0</v>
      </c>
      <c r="AA1856">
        <v>0</v>
      </c>
      <c r="AB1856">
        <v>0</v>
      </c>
      <c r="AC1856" t="s">
        <v>3970</v>
      </c>
    </row>
    <row r="1857" spans="1:29" x14ac:dyDescent="0.25">
      <c r="H1857" t="s">
        <v>3971</v>
      </c>
    </row>
    <row r="1858" spans="1:29" x14ac:dyDescent="0.25">
      <c r="A1858">
        <v>926</v>
      </c>
      <c r="B1858">
        <v>8047</v>
      </c>
      <c r="C1858" t="s">
        <v>3972</v>
      </c>
      <c r="D1858" t="s">
        <v>1409</v>
      </c>
      <c r="E1858" t="s">
        <v>89</v>
      </c>
      <c r="F1858" t="s">
        <v>3973</v>
      </c>
      <c r="G1858" t="str">
        <f>"201511005978"</f>
        <v>201511005978</v>
      </c>
      <c r="H1858" t="s">
        <v>873</v>
      </c>
      <c r="I1858">
        <v>0</v>
      </c>
      <c r="J1858">
        <v>0</v>
      </c>
      <c r="K1858">
        <v>0</v>
      </c>
      <c r="L1858">
        <v>0</v>
      </c>
      <c r="M1858">
        <v>0</v>
      </c>
      <c r="N1858">
        <v>0</v>
      </c>
      <c r="O1858">
        <v>0</v>
      </c>
      <c r="P1858">
        <v>0</v>
      </c>
      <c r="Q1858">
        <v>0</v>
      </c>
      <c r="R1858">
        <v>0</v>
      </c>
      <c r="S1858">
        <v>0</v>
      </c>
      <c r="T1858">
        <v>0</v>
      </c>
      <c r="U1858">
        <v>0</v>
      </c>
      <c r="V1858">
        <v>8</v>
      </c>
      <c r="W1858">
        <v>56</v>
      </c>
      <c r="X1858">
        <v>0</v>
      </c>
      <c r="Z1858">
        <v>0</v>
      </c>
      <c r="AA1858">
        <v>0</v>
      </c>
      <c r="AB1858">
        <v>0</v>
      </c>
      <c r="AC1858" t="s">
        <v>3974</v>
      </c>
    </row>
    <row r="1859" spans="1:29" x14ac:dyDescent="0.25">
      <c r="H1859" t="s">
        <v>3975</v>
      </c>
    </row>
    <row r="1860" spans="1:29" x14ac:dyDescent="0.25">
      <c r="A1860">
        <v>927</v>
      </c>
      <c r="B1860">
        <v>13785</v>
      </c>
      <c r="C1860" t="s">
        <v>3976</v>
      </c>
      <c r="D1860" t="s">
        <v>3977</v>
      </c>
      <c r="E1860" t="s">
        <v>3978</v>
      </c>
      <c r="F1860" t="s">
        <v>3979</v>
      </c>
      <c r="G1860" t="str">
        <f>"201511043238"</f>
        <v>201511043238</v>
      </c>
      <c r="H1860" t="s">
        <v>273</v>
      </c>
      <c r="I1860">
        <v>0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0</v>
      </c>
      <c r="P1860">
        <v>0</v>
      </c>
      <c r="Q1860">
        <v>0</v>
      </c>
      <c r="R1860">
        <v>0</v>
      </c>
      <c r="S1860">
        <v>0</v>
      </c>
      <c r="T1860">
        <v>0</v>
      </c>
      <c r="U1860">
        <v>0</v>
      </c>
      <c r="V1860">
        <v>0</v>
      </c>
      <c r="W1860">
        <v>0</v>
      </c>
      <c r="X1860">
        <v>0</v>
      </c>
      <c r="Z1860">
        <v>0</v>
      </c>
      <c r="AA1860">
        <v>0</v>
      </c>
      <c r="AB1860">
        <v>0</v>
      </c>
      <c r="AC1860" t="s">
        <v>273</v>
      </c>
    </row>
    <row r="1861" spans="1:29" x14ac:dyDescent="0.25">
      <c r="H1861" t="s">
        <v>3980</v>
      </c>
    </row>
    <row r="1862" spans="1:29" x14ac:dyDescent="0.25">
      <c r="A1862">
        <v>928</v>
      </c>
      <c r="B1862">
        <v>8792</v>
      </c>
      <c r="C1862" t="s">
        <v>3981</v>
      </c>
      <c r="D1862" t="s">
        <v>507</v>
      </c>
      <c r="E1862" t="s">
        <v>82</v>
      </c>
      <c r="F1862" t="s">
        <v>3982</v>
      </c>
      <c r="G1862" t="str">
        <f>"00080521"</f>
        <v>00080521</v>
      </c>
      <c r="H1862" t="s">
        <v>294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30</v>
      </c>
      <c r="O1862">
        <v>0</v>
      </c>
      <c r="P1862">
        <v>0</v>
      </c>
      <c r="Q1862">
        <v>0</v>
      </c>
      <c r="R1862">
        <v>0</v>
      </c>
      <c r="S1862">
        <v>0</v>
      </c>
      <c r="T1862">
        <v>0</v>
      </c>
      <c r="U1862">
        <v>0</v>
      </c>
      <c r="V1862">
        <v>0</v>
      </c>
      <c r="W1862">
        <v>0</v>
      </c>
      <c r="X1862">
        <v>0</v>
      </c>
      <c r="Z1862">
        <v>0</v>
      </c>
      <c r="AA1862">
        <v>0</v>
      </c>
      <c r="AB1862">
        <v>0</v>
      </c>
      <c r="AC1862" t="s">
        <v>3983</v>
      </c>
    </row>
    <row r="1863" spans="1:29" x14ac:dyDescent="0.25">
      <c r="H1863" t="s">
        <v>3984</v>
      </c>
    </row>
    <row r="1864" spans="1:29" x14ac:dyDescent="0.25">
      <c r="A1864">
        <v>929</v>
      </c>
      <c r="B1864">
        <v>2841</v>
      </c>
      <c r="C1864" t="s">
        <v>3919</v>
      </c>
      <c r="D1864" t="s">
        <v>135</v>
      </c>
      <c r="E1864" t="s">
        <v>34</v>
      </c>
      <c r="F1864" t="s">
        <v>3985</v>
      </c>
      <c r="G1864" t="str">
        <f>"00478949"</f>
        <v>00478949</v>
      </c>
      <c r="H1864" t="s">
        <v>294</v>
      </c>
      <c r="I1864">
        <v>0</v>
      </c>
      <c r="J1864">
        <v>0</v>
      </c>
      <c r="K1864">
        <v>0</v>
      </c>
      <c r="L1864">
        <v>0</v>
      </c>
      <c r="M1864">
        <v>0</v>
      </c>
      <c r="N1864">
        <v>30</v>
      </c>
      <c r="O1864">
        <v>0</v>
      </c>
      <c r="P1864">
        <v>0</v>
      </c>
      <c r="Q1864">
        <v>0</v>
      </c>
      <c r="R1864">
        <v>0</v>
      </c>
      <c r="S1864">
        <v>0</v>
      </c>
      <c r="T1864">
        <v>0</v>
      </c>
      <c r="U1864">
        <v>0</v>
      </c>
      <c r="V1864">
        <v>0</v>
      </c>
      <c r="W1864">
        <v>0</v>
      </c>
      <c r="X1864">
        <v>0</v>
      </c>
      <c r="Z1864">
        <v>0</v>
      </c>
      <c r="AA1864">
        <v>0</v>
      </c>
      <c r="AB1864">
        <v>0</v>
      </c>
      <c r="AC1864" t="s">
        <v>3983</v>
      </c>
    </row>
    <row r="1865" spans="1:29" x14ac:dyDescent="0.25">
      <c r="H1865" t="s">
        <v>3986</v>
      </c>
    </row>
    <row r="1866" spans="1:29" x14ac:dyDescent="0.25">
      <c r="A1866">
        <v>930</v>
      </c>
      <c r="B1866">
        <v>212</v>
      </c>
      <c r="C1866" t="s">
        <v>3987</v>
      </c>
      <c r="D1866" t="s">
        <v>3988</v>
      </c>
      <c r="E1866" t="s">
        <v>3989</v>
      </c>
      <c r="F1866" t="s">
        <v>3990</v>
      </c>
      <c r="G1866" t="str">
        <f>"00047566"</f>
        <v>00047566</v>
      </c>
      <c r="H1866" t="s">
        <v>580</v>
      </c>
      <c r="I1866">
        <v>0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0</v>
      </c>
      <c r="P1866">
        <v>0</v>
      </c>
      <c r="Q1866">
        <v>0</v>
      </c>
      <c r="R1866">
        <v>0</v>
      </c>
      <c r="S1866">
        <v>0</v>
      </c>
      <c r="T1866">
        <v>0</v>
      </c>
      <c r="U1866">
        <v>0</v>
      </c>
      <c r="V1866">
        <v>0</v>
      </c>
      <c r="W1866">
        <v>0</v>
      </c>
      <c r="X1866">
        <v>0</v>
      </c>
      <c r="Z1866">
        <v>0</v>
      </c>
      <c r="AA1866">
        <v>1</v>
      </c>
      <c r="AB1866">
        <v>20</v>
      </c>
      <c r="AC1866" t="s">
        <v>3991</v>
      </c>
    </row>
    <row r="1867" spans="1:29" x14ac:dyDescent="0.25">
      <c r="H1867" t="s">
        <v>3992</v>
      </c>
    </row>
    <row r="1868" spans="1:29" x14ac:dyDescent="0.25">
      <c r="A1868">
        <v>931</v>
      </c>
      <c r="B1868">
        <v>5469</v>
      </c>
      <c r="C1868" t="s">
        <v>3993</v>
      </c>
      <c r="D1868" t="s">
        <v>100</v>
      </c>
      <c r="E1868" t="s">
        <v>3994</v>
      </c>
      <c r="F1868" t="s">
        <v>3995</v>
      </c>
      <c r="G1868" t="str">
        <f>"00486759"</f>
        <v>00486759</v>
      </c>
      <c r="H1868" t="s">
        <v>1575</v>
      </c>
      <c r="I1868">
        <v>0</v>
      </c>
      <c r="J1868">
        <v>0</v>
      </c>
      <c r="K1868">
        <v>0</v>
      </c>
      <c r="L1868">
        <v>0</v>
      </c>
      <c r="M1868">
        <v>0</v>
      </c>
      <c r="N1868">
        <v>30</v>
      </c>
      <c r="O1868">
        <v>0</v>
      </c>
      <c r="P1868">
        <v>0</v>
      </c>
      <c r="Q1868">
        <v>0</v>
      </c>
      <c r="R1868">
        <v>0</v>
      </c>
      <c r="S1868">
        <v>0</v>
      </c>
      <c r="T1868">
        <v>0</v>
      </c>
      <c r="U1868">
        <v>0</v>
      </c>
      <c r="V1868">
        <v>0</v>
      </c>
      <c r="W1868">
        <v>0</v>
      </c>
      <c r="X1868">
        <v>0</v>
      </c>
      <c r="Z1868">
        <v>0</v>
      </c>
      <c r="AA1868">
        <v>0</v>
      </c>
      <c r="AB1868">
        <v>0</v>
      </c>
      <c r="AC1868" t="s">
        <v>3996</v>
      </c>
    </row>
    <row r="1869" spans="1:29" x14ac:dyDescent="0.25">
      <c r="H1869" t="s">
        <v>3997</v>
      </c>
    </row>
    <row r="1870" spans="1:29" x14ac:dyDescent="0.25">
      <c r="A1870">
        <v>932</v>
      </c>
      <c r="B1870">
        <v>9309</v>
      </c>
      <c r="C1870" t="s">
        <v>37</v>
      </c>
      <c r="D1870" t="s">
        <v>88</v>
      </c>
      <c r="E1870" t="s">
        <v>320</v>
      </c>
      <c r="F1870" t="s">
        <v>3998</v>
      </c>
      <c r="G1870" t="str">
        <f>"00089583"</f>
        <v>00089583</v>
      </c>
      <c r="H1870" t="s">
        <v>1339</v>
      </c>
      <c r="I1870">
        <v>0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0</v>
      </c>
      <c r="P1870">
        <v>0</v>
      </c>
      <c r="Q1870">
        <v>0</v>
      </c>
      <c r="R1870">
        <v>0</v>
      </c>
      <c r="S1870">
        <v>0</v>
      </c>
      <c r="T1870">
        <v>0</v>
      </c>
      <c r="U1870">
        <v>0</v>
      </c>
      <c r="V1870">
        <v>0</v>
      </c>
      <c r="W1870">
        <v>0</v>
      </c>
      <c r="X1870">
        <v>0</v>
      </c>
      <c r="Z1870">
        <v>0</v>
      </c>
      <c r="AA1870">
        <v>0</v>
      </c>
      <c r="AB1870">
        <v>0</v>
      </c>
      <c r="AC1870" t="s">
        <v>1339</v>
      </c>
    </row>
    <row r="1871" spans="1:29" x14ac:dyDescent="0.25">
      <c r="H1871" t="s">
        <v>3999</v>
      </c>
    </row>
    <row r="1872" spans="1:29" x14ac:dyDescent="0.25">
      <c r="A1872">
        <v>933</v>
      </c>
      <c r="B1872">
        <v>12813</v>
      </c>
      <c r="C1872" t="s">
        <v>4000</v>
      </c>
      <c r="D1872" t="s">
        <v>532</v>
      </c>
      <c r="E1872" t="s">
        <v>82</v>
      </c>
      <c r="F1872" t="s">
        <v>4001</v>
      </c>
      <c r="G1872" t="str">
        <f>"00493870"</f>
        <v>00493870</v>
      </c>
      <c r="H1872" t="s">
        <v>1339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0</v>
      </c>
      <c r="P1872">
        <v>0</v>
      </c>
      <c r="Q1872">
        <v>0</v>
      </c>
      <c r="R1872">
        <v>0</v>
      </c>
      <c r="S1872">
        <v>0</v>
      </c>
      <c r="T1872">
        <v>0</v>
      </c>
      <c r="U1872">
        <v>0</v>
      </c>
      <c r="V1872">
        <v>0</v>
      </c>
      <c r="W1872">
        <v>0</v>
      </c>
      <c r="X1872">
        <v>0</v>
      </c>
      <c r="Z1872">
        <v>0</v>
      </c>
      <c r="AA1872">
        <v>0</v>
      </c>
      <c r="AB1872">
        <v>0</v>
      </c>
      <c r="AC1872" t="s">
        <v>1339</v>
      </c>
    </row>
    <row r="1873" spans="1:29" x14ac:dyDescent="0.25">
      <c r="H1873" t="s">
        <v>4002</v>
      </c>
    </row>
    <row r="1874" spans="1:29" x14ac:dyDescent="0.25">
      <c r="A1874">
        <v>934</v>
      </c>
      <c r="B1874">
        <v>961</v>
      </c>
      <c r="C1874" t="s">
        <v>4003</v>
      </c>
      <c r="D1874" t="s">
        <v>4004</v>
      </c>
      <c r="E1874" t="s">
        <v>27</v>
      </c>
      <c r="F1874" t="s">
        <v>4005</v>
      </c>
      <c r="G1874" t="str">
        <f>"201511029720"</f>
        <v>201511029720</v>
      </c>
      <c r="H1874" t="s">
        <v>704</v>
      </c>
      <c r="I1874">
        <v>0</v>
      </c>
      <c r="J1874">
        <v>0</v>
      </c>
      <c r="K1874">
        <v>0</v>
      </c>
      <c r="L1874">
        <v>0</v>
      </c>
      <c r="M1874">
        <v>0</v>
      </c>
      <c r="N1874">
        <v>30</v>
      </c>
      <c r="O1874">
        <v>0</v>
      </c>
      <c r="P1874">
        <v>0</v>
      </c>
      <c r="Q1874">
        <v>0</v>
      </c>
      <c r="R1874">
        <v>0</v>
      </c>
      <c r="S1874">
        <v>0</v>
      </c>
      <c r="T1874">
        <v>0</v>
      </c>
      <c r="U1874">
        <v>0</v>
      </c>
      <c r="V1874">
        <v>0</v>
      </c>
      <c r="W1874">
        <v>0</v>
      </c>
      <c r="X1874">
        <v>0</v>
      </c>
      <c r="Z1874">
        <v>0</v>
      </c>
      <c r="AA1874">
        <v>0</v>
      </c>
      <c r="AB1874">
        <v>0</v>
      </c>
      <c r="AC1874" t="s">
        <v>4006</v>
      </c>
    </row>
    <row r="1875" spans="1:29" x14ac:dyDescent="0.25">
      <c r="H1875" t="s">
        <v>4007</v>
      </c>
    </row>
    <row r="1876" spans="1:29" x14ac:dyDescent="0.25">
      <c r="A1876">
        <v>935</v>
      </c>
      <c r="B1876">
        <v>1870</v>
      </c>
      <c r="C1876" t="s">
        <v>4008</v>
      </c>
      <c r="D1876" t="s">
        <v>44</v>
      </c>
      <c r="E1876" t="s">
        <v>82</v>
      </c>
      <c r="F1876" t="s">
        <v>4009</v>
      </c>
      <c r="G1876" t="str">
        <f>"00016707"</f>
        <v>00016707</v>
      </c>
      <c r="H1876" t="s">
        <v>1192</v>
      </c>
      <c r="I1876">
        <v>0</v>
      </c>
      <c r="J1876">
        <v>0</v>
      </c>
      <c r="K1876">
        <v>0</v>
      </c>
      <c r="L1876">
        <v>0</v>
      </c>
      <c r="M1876">
        <v>0</v>
      </c>
      <c r="N1876">
        <v>30</v>
      </c>
      <c r="O1876">
        <v>0</v>
      </c>
      <c r="P1876">
        <v>0</v>
      </c>
      <c r="Q1876">
        <v>0</v>
      </c>
      <c r="R1876">
        <v>0</v>
      </c>
      <c r="S1876">
        <v>0</v>
      </c>
      <c r="T1876">
        <v>0</v>
      </c>
      <c r="U1876">
        <v>0</v>
      </c>
      <c r="V1876">
        <v>2</v>
      </c>
      <c r="W1876">
        <v>14</v>
      </c>
      <c r="X1876">
        <v>0</v>
      </c>
      <c r="Z1876">
        <v>0</v>
      </c>
      <c r="AA1876">
        <v>2</v>
      </c>
      <c r="AB1876">
        <v>40</v>
      </c>
      <c r="AC1876" t="s">
        <v>4010</v>
      </c>
    </row>
    <row r="1877" spans="1:29" x14ac:dyDescent="0.25">
      <c r="H1877" t="s">
        <v>4011</v>
      </c>
    </row>
    <row r="1878" spans="1:29" x14ac:dyDescent="0.25">
      <c r="A1878">
        <v>936</v>
      </c>
      <c r="B1878">
        <v>9294</v>
      </c>
      <c r="C1878" t="s">
        <v>4012</v>
      </c>
      <c r="D1878" t="s">
        <v>4013</v>
      </c>
      <c r="E1878" t="s">
        <v>34</v>
      </c>
      <c r="F1878" t="s">
        <v>4014</v>
      </c>
      <c r="G1878" t="str">
        <f>"00093470"</f>
        <v>00093470</v>
      </c>
      <c r="H1878" t="s">
        <v>865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70</v>
      </c>
      <c r="O1878">
        <v>0</v>
      </c>
      <c r="P1878">
        <v>0</v>
      </c>
      <c r="Q1878">
        <v>0</v>
      </c>
      <c r="R1878">
        <v>0</v>
      </c>
      <c r="S1878">
        <v>0</v>
      </c>
      <c r="T1878">
        <v>0</v>
      </c>
      <c r="U1878">
        <v>0</v>
      </c>
      <c r="V1878">
        <v>0</v>
      </c>
      <c r="W1878">
        <v>0</v>
      </c>
      <c r="X1878">
        <v>0</v>
      </c>
      <c r="Z1878">
        <v>0</v>
      </c>
      <c r="AA1878">
        <v>0</v>
      </c>
      <c r="AB1878">
        <v>0</v>
      </c>
      <c r="AC1878" t="s">
        <v>4015</v>
      </c>
    </row>
    <row r="1879" spans="1:29" x14ac:dyDescent="0.25">
      <c r="H1879" t="s">
        <v>4016</v>
      </c>
    </row>
    <row r="1880" spans="1:29" x14ac:dyDescent="0.25">
      <c r="A1880">
        <v>937</v>
      </c>
      <c r="B1880">
        <v>301</v>
      </c>
      <c r="C1880" t="s">
        <v>4017</v>
      </c>
      <c r="D1880" t="s">
        <v>2256</v>
      </c>
      <c r="E1880" t="s">
        <v>375</v>
      </c>
      <c r="F1880" t="s">
        <v>4018</v>
      </c>
      <c r="G1880" t="str">
        <f>"00228738"</f>
        <v>00228738</v>
      </c>
      <c r="H1880">
        <v>781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30</v>
      </c>
      <c r="O1880">
        <v>0</v>
      </c>
      <c r="P1880">
        <v>0</v>
      </c>
      <c r="Q1880">
        <v>0</v>
      </c>
      <c r="R1880">
        <v>0</v>
      </c>
      <c r="S1880">
        <v>0</v>
      </c>
      <c r="T1880">
        <v>0</v>
      </c>
      <c r="U1880">
        <v>0</v>
      </c>
      <c r="V1880">
        <v>0</v>
      </c>
      <c r="W1880">
        <v>0</v>
      </c>
      <c r="X1880">
        <v>0</v>
      </c>
      <c r="Z1880">
        <v>0</v>
      </c>
      <c r="AA1880">
        <v>0</v>
      </c>
      <c r="AB1880">
        <v>0</v>
      </c>
      <c r="AC1880">
        <v>811</v>
      </c>
    </row>
    <row r="1881" spans="1:29" x14ac:dyDescent="0.25">
      <c r="H1881" t="s">
        <v>4019</v>
      </c>
    </row>
    <row r="1882" spans="1:29" x14ac:dyDescent="0.25">
      <c r="A1882">
        <v>938</v>
      </c>
      <c r="B1882">
        <v>12314</v>
      </c>
      <c r="C1882" t="s">
        <v>4020</v>
      </c>
      <c r="D1882" t="s">
        <v>110</v>
      </c>
      <c r="E1882" t="s">
        <v>4021</v>
      </c>
      <c r="F1882" t="s">
        <v>4022</v>
      </c>
      <c r="G1882" t="str">
        <f>"00479448"</f>
        <v>00479448</v>
      </c>
      <c r="H1882">
        <v>781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30</v>
      </c>
      <c r="O1882">
        <v>0</v>
      </c>
      <c r="P1882">
        <v>0</v>
      </c>
      <c r="Q1882">
        <v>0</v>
      </c>
      <c r="R1882">
        <v>0</v>
      </c>
      <c r="S1882">
        <v>0</v>
      </c>
      <c r="T1882">
        <v>0</v>
      </c>
      <c r="U1882">
        <v>0</v>
      </c>
      <c r="V1882">
        <v>0</v>
      </c>
      <c r="W1882">
        <v>0</v>
      </c>
      <c r="X1882">
        <v>0</v>
      </c>
      <c r="Z1882">
        <v>0</v>
      </c>
      <c r="AA1882">
        <v>0</v>
      </c>
      <c r="AB1882">
        <v>0</v>
      </c>
      <c r="AC1882">
        <v>811</v>
      </c>
    </row>
    <row r="1883" spans="1:29" x14ac:dyDescent="0.25">
      <c r="H1883" t="s">
        <v>4023</v>
      </c>
    </row>
    <row r="1884" spans="1:29" x14ac:dyDescent="0.25">
      <c r="A1884">
        <v>939</v>
      </c>
      <c r="B1884">
        <v>14339</v>
      </c>
      <c r="C1884" t="s">
        <v>4024</v>
      </c>
      <c r="D1884" t="s">
        <v>27</v>
      </c>
      <c r="E1884" t="s">
        <v>1302</v>
      </c>
      <c r="F1884" t="s">
        <v>4025</v>
      </c>
      <c r="G1884" t="str">
        <f>"00491627"</f>
        <v>00491627</v>
      </c>
      <c r="H1884">
        <v>748</v>
      </c>
      <c r="I1884">
        <v>0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0</v>
      </c>
      <c r="P1884">
        <v>0</v>
      </c>
      <c r="Q1884">
        <v>0</v>
      </c>
      <c r="R1884">
        <v>0</v>
      </c>
      <c r="S1884">
        <v>0</v>
      </c>
      <c r="T1884">
        <v>0</v>
      </c>
      <c r="U1884">
        <v>0</v>
      </c>
      <c r="V1884">
        <v>9</v>
      </c>
      <c r="W1884">
        <v>63</v>
      </c>
      <c r="X1884">
        <v>0</v>
      </c>
      <c r="Z1884">
        <v>0</v>
      </c>
      <c r="AA1884">
        <v>0</v>
      </c>
      <c r="AB1884">
        <v>0</v>
      </c>
      <c r="AC1884">
        <v>811</v>
      </c>
    </row>
    <row r="1885" spans="1:29" x14ac:dyDescent="0.25">
      <c r="H1885" t="s">
        <v>4026</v>
      </c>
    </row>
    <row r="1886" spans="1:29" x14ac:dyDescent="0.25">
      <c r="A1886">
        <v>940</v>
      </c>
      <c r="B1886">
        <v>14504</v>
      </c>
      <c r="C1886" t="s">
        <v>4027</v>
      </c>
      <c r="D1886" t="s">
        <v>65</v>
      </c>
      <c r="E1886" t="s">
        <v>78</v>
      </c>
      <c r="F1886" t="s">
        <v>4028</v>
      </c>
      <c r="G1886" t="str">
        <f>"00490646"</f>
        <v>00490646</v>
      </c>
      <c r="H1886" t="s">
        <v>435</v>
      </c>
      <c r="I1886">
        <v>0</v>
      </c>
      <c r="J1886">
        <v>0</v>
      </c>
      <c r="K1886">
        <v>0</v>
      </c>
      <c r="L1886">
        <v>0</v>
      </c>
      <c r="M1886">
        <v>0</v>
      </c>
      <c r="N1886">
        <v>0</v>
      </c>
      <c r="O1886">
        <v>0</v>
      </c>
      <c r="P1886">
        <v>0</v>
      </c>
      <c r="Q1886">
        <v>0</v>
      </c>
      <c r="R1886">
        <v>0</v>
      </c>
      <c r="S1886">
        <v>0</v>
      </c>
      <c r="T1886">
        <v>0</v>
      </c>
      <c r="U1886">
        <v>0</v>
      </c>
      <c r="V1886">
        <v>0</v>
      </c>
      <c r="W1886">
        <v>0</v>
      </c>
      <c r="X1886">
        <v>0</v>
      </c>
      <c r="Z1886">
        <v>0</v>
      </c>
      <c r="AA1886">
        <v>0</v>
      </c>
      <c r="AB1886">
        <v>0</v>
      </c>
      <c r="AC1886" t="s">
        <v>435</v>
      </c>
    </row>
    <row r="1887" spans="1:29" x14ac:dyDescent="0.25">
      <c r="H1887" t="s">
        <v>4029</v>
      </c>
    </row>
    <row r="1888" spans="1:29" x14ac:dyDescent="0.25">
      <c r="A1888">
        <v>941</v>
      </c>
      <c r="B1888">
        <v>9366</v>
      </c>
      <c r="C1888" t="s">
        <v>4030</v>
      </c>
      <c r="D1888" t="s">
        <v>106</v>
      </c>
      <c r="E1888" t="s">
        <v>34</v>
      </c>
      <c r="F1888" t="s">
        <v>4031</v>
      </c>
      <c r="G1888" t="str">
        <f>"201511030257"</f>
        <v>201511030257</v>
      </c>
      <c r="H1888" t="s">
        <v>2792</v>
      </c>
      <c r="I1888">
        <v>0</v>
      </c>
      <c r="J1888">
        <v>0</v>
      </c>
      <c r="K1888">
        <v>0</v>
      </c>
      <c r="L1888">
        <v>0</v>
      </c>
      <c r="M1888">
        <v>0</v>
      </c>
      <c r="N1888">
        <v>50</v>
      </c>
      <c r="O1888">
        <v>0</v>
      </c>
      <c r="P1888">
        <v>0</v>
      </c>
      <c r="Q1888">
        <v>0</v>
      </c>
      <c r="R1888">
        <v>0</v>
      </c>
      <c r="S1888">
        <v>0</v>
      </c>
      <c r="T1888">
        <v>0</v>
      </c>
      <c r="U1888">
        <v>0</v>
      </c>
      <c r="V1888">
        <v>0</v>
      </c>
      <c r="W1888">
        <v>0</v>
      </c>
      <c r="X1888">
        <v>0</v>
      </c>
      <c r="Z1888">
        <v>0</v>
      </c>
      <c r="AA1888">
        <v>0</v>
      </c>
      <c r="AB1888">
        <v>0</v>
      </c>
      <c r="AC1888" t="s">
        <v>4032</v>
      </c>
    </row>
    <row r="1889" spans="1:29" x14ac:dyDescent="0.25">
      <c r="H1889" t="s">
        <v>4033</v>
      </c>
    </row>
    <row r="1890" spans="1:29" x14ac:dyDescent="0.25">
      <c r="A1890">
        <v>942</v>
      </c>
      <c r="B1890">
        <v>6208</v>
      </c>
      <c r="C1890" t="s">
        <v>4034</v>
      </c>
      <c r="D1890" t="s">
        <v>1523</v>
      </c>
      <c r="E1890" t="s">
        <v>49</v>
      </c>
      <c r="F1890" t="s">
        <v>4035</v>
      </c>
      <c r="G1890" t="str">
        <f>"201511012675"</f>
        <v>201511012675</v>
      </c>
      <c r="H1890" t="s">
        <v>17</v>
      </c>
      <c r="I1890">
        <v>0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0</v>
      </c>
      <c r="P1890">
        <v>0</v>
      </c>
      <c r="Q1890">
        <v>0</v>
      </c>
      <c r="R1890">
        <v>0</v>
      </c>
      <c r="S1890">
        <v>0</v>
      </c>
      <c r="T1890">
        <v>0</v>
      </c>
      <c r="U1890">
        <v>0</v>
      </c>
      <c r="V1890">
        <v>0</v>
      </c>
      <c r="W1890">
        <v>0</v>
      </c>
      <c r="X1890">
        <v>0</v>
      </c>
      <c r="Z1890">
        <v>0</v>
      </c>
      <c r="AA1890">
        <v>0</v>
      </c>
      <c r="AB1890">
        <v>0</v>
      </c>
      <c r="AC1890" t="s">
        <v>17</v>
      </c>
    </row>
    <row r="1891" spans="1:29" x14ac:dyDescent="0.25">
      <c r="H1891" t="s">
        <v>4036</v>
      </c>
    </row>
    <row r="1892" spans="1:29" x14ac:dyDescent="0.25">
      <c r="A1892">
        <v>943</v>
      </c>
      <c r="B1892">
        <v>8040</v>
      </c>
      <c r="C1892" t="s">
        <v>1384</v>
      </c>
      <c r="D1892" t="s">
        <v>1218</v>
      </c>
      <c r="E1892" t="s">
        <v>34</v>
      </c>
      <c r="F1892" t="s">
        <v>4037</v>
      </c>
      <c r="G1892" t="str">
        <f>"201511007013"</f>
        <v>201511007013</v>
      </c>
      <c r="H1892" t="s">
        <v>191</v>
      </c>
      <c r="I1892">
        <v>0</v>
      </c>
      <c r="J1892">
        <v>0</v>
      </c>
      <c r="K1892">
        <v>0</v>
      </c>
      <c r="L1892">
        <v>0</v>
      </c>
      <c r="M1892">
        <v>0</v>
      </c>
      <c r="N1892">
        <v>30</v>
      </c>
      <c r="O1892">
        <v>0</v>
      </c>
      <c r="P1892">
        <v>0</v>
      </c>
      <c r="Q1892">
        <v>0</v>
      </c>
      <c r="R1892">
        <v>0</v>
      </c>
      <c r="S1892">
        <v>0</v>
      </c>
      <c r="T1892">
        <v>0</v>
      </c>
      <c r="U1892">
        <v>0</v>
      </c>
      <c r="V1892">
        <v>0</v>
      </c>
      <c r="W1892">
        <v>0</v>
      </c>
      <c r="X1892">
        <v>0</v>
      </c>
      <c r="Z1892">
        <v>0</v>
      </c>
      <c r="AA1892">
        <v>0</v>
      </c>
      <c r="AB1892">
        <v>0</v>
      </c>
      <c r="AC1892" t="s">
        <v>4038</v>
      </c>
    </row>
    <row r="1893" spans="1:29" x14ac:dyDescent="0.25">
      <c r="H1893" t="s">
        <v>4039</v>
      </c>
    </row>
    <row r="1894" spans="1:29" x14ac:dyDescent="0.25">
      <c r="A1894">
        <v>944</v>
      </c>
      <c r="B1894">
        <v>9035</v>
      </c>
      <c r="C1894" t="s">
        <v>4040</v>
      </c>
      <c r="D1894" t="s">
        <v>388</v>
      </c>
      <c r="E1894" t="s">
        <v>34</v>
      </c>
      <c r="F1894" t="s">
        <v>4041</v>
      </c>
      <c r="G1894" t="str">
        <f>"201511028736"</f>
        <v>201511028736</v>
      </c>
      <c r="H1894" t="s">
        <v>191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30</v>
      </c>
      <c r="O1894">
        <v>0</v>
      </c>
      <c r="P1894">
        <v>0</v>
      </c>
      <c r="Q1894">
        <v>0</v>
      </c>
      <c r="R1894">
        <v>0</v>
      </c>
      <c r="S1894">
        <v>0</v>
      </c>
      <c r="T1894">
        <v>0</v>
      </c>
      <c r="U1894">
        <v>0</v>
      </c>
      <c r="V1894">
        <v>0</v>
      </c>
      <c r="W1894">
        <v>0</v>
      </c>
      <c r="X1894">
        <v>0</v>
      </c>
      <c r="Z1894">
        <v>0</v>
      </c>
      <c r="AA1894">
        <v>0</v>
      </c>
      <c r="AB1894">
        <v>0</v>
      </c>
      <c r="AC1894" t="s">
        <v>4038</v>
      </c>
    </row>
    <row r="1895" spans="1:29" x14ac:dyDescent="0.25">
      <c r="H1895" t="s">
        <v>4042</v>
      </c>
    </row>
    <row r="1896" spans="1:29" x14ac:dyDescent="0.25">
      <c r="A1896">
        <v>945</v>
      </c>
      <c r="B1896">
        <v>4704</v>
      </c>
      <c r="C1896" t="s">
        <v>4043</v>
      </c>
      <c r="D1896" t="s">
        <v>4044</v>
      </c>
      <c r="E1896" t="s">
        <v>88</v>
      </c>
      <c r="F1896" t="s">
        <v>4045</v>
      </c>
      <c r="G1896" t="str">
        <f>"00492932"</f>
        <v>00492932</v>
      </c>
      <c r="H1896" t="s">
        <v>1128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0</v>
      </c>
      <c r="P1896">
        <v>0</v>
      </c>
      <c r="Q1896">
        <v>0</v>
      </c>
      <c r="R1896">
        <v>0</v>
      </c>
      <c r="S1896">
        <v>0</v>
      </c>
      <c r="T1896">
        <v>0</v>
      </c>
      <c r="U1896">
        <v>0</v>
      </c>
      <c r="V1896">
        <v>0</v>
      </c>
      <c r="W1896">
        <v>0</v>
      </c>
      <c r="X1896">
        <v>0</v>
      </c>
      <c r="Z1896">
        <v>0</v>
      </c>
      <c r="AA1896">
        <v>0</v>
      </c>
      <c r="AB1896">
        <v>0</v>
      </c>
      <c r="AC1896" t="s">
        <v>1128</v>
      </c>
    </row>
    <row r="1897" spans="1:29" x14ac:dyDescent="0.25">
      <c r="H1897" t="s">
        <v>4046</v>
      </c>
    </row>
    <row r="1898" spans="1:29" x14ac:dyDescent="0.25">
      <c r="A1898">
        <v>946</v>
      </c>
      <c r="B1898">
        <v>6353</v>
      </c>
      <c r="C1898" t="s">
        <v>4047</v>
      </c>
      <c r="D1898" t="s">
        <v>369</v>
      </c>
      <c r="E1898" t="s">
        <v>182</v>
      </c>
      <c r="F1898" t="s">
        <v>4048</v>
      </c>
      <c r="G1898" t="str">
        <f>"00489916"</f>
        <v>00489916</v>
      </c>
      <c r="H1898" t="s">
        <v>1144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0</v>
      </c>
      <c r="P1898">
        <v>0</v>
      </c>
      <c r="Q1898">
        <v>0</v>
      </c>
      <c r="R1898">
        <v>0</v>
      </c>
      <c r="S1898">
        <v>0</v>
      </c>
      <c r="T1898">
        <v>0</v>
      </c>
      <c r="U1898">
        <v>0</v>
      </c>
      <c r="V1898">
        <v>0</v>
      </c>
      <c r="W1898">
        <v>0</v>
      </c>
      <c r="X1898">
        <v>0</v>
      </c>
      <c r="Z1898">
        <v>0</v>
      </c>
      <c r="AA1898">
        <v>4</v>
      </c>
      <c r="AB1898">
        <v>80</v>
      </c>
      <c r="AC1898" t="s">
        <v>4049</v>
      </c>
    </row>
    <row r="1899" spans="1:29" x14ac:dyDescent="0.25">
      <c r="H1899" t="s">
        <v>4050</v>
      </c>
    </row>
    <row r="1900" spans="1:29" x14ac:dyDescent="0.25">
      <c r="A1900">
        <v>947</v>
      </c>
      <c r="B1900">
        <v>8526</v>
      </c>
      <c r="C1900" t="s">
        <v>4051</v>
      </c>
      <c r="D1900" t="s">
        <v>4052</v>
      </c>
      <c r="E1900" t="s">
        <v>27</v>
      </c>
      <c r="F1900" t="s">
        <v>4053</v>
      </c>
      <c r="G1900" t="str">
        <f>"201511034677"</f>
        <v>201511034677</v>
      </c>
      <c r="H1900" t="s">
        <v>257</v>
      </c>
      <c r="I1900">
        <v>0</v>
      </c>
      <c r="J1900">
        <v>0</v>
      </c>
      <c r="K1900">
        <v>0</v>
      </c>
      <c r="L1900">
        <v>0</v>
      </c>
      <c r="M1900">
        <v>0</v>
      </c>
      <c r="N1900">
        <v>30</v>
      </c>
      <c r="O1900">
        <v>0</v>
      </c>
      <c r="P1900">
        <v>0</v>
      </c>
      <c r="Q1900">
        <v>0</v>
      </c>
      <c r="R1900">
        <v>0</v>
      </c>
      <c r="S1900">
        <v>0</v>
      </c>
      <c r="T1900">
        <v>0</v>
      </c>
      <c r="U1900">
        <v>0</v>
      </c>
      <c r="V1900">
        <v>0</v>
      </c>
      <c r="W1900">
        <v>0</v>
      </c>
      <c r="X1900">
        <v>0</v>
      </c>
      <c r="Z1900">
        <v>0</v>
      </c>
      <c r="AA1900">
        <v>0</v>
      </c>
      <c r="AB1900">
        <v>0</v>
      </c>
      <c r="AC1900" t="s">
        <v>4054</v>
      </c>
    </row>
    <row r="1901" spans="1:29" x14ac:dyDescent="0.25">
      <c r="H1901" t="s">
        <v>4055</v>
      </c>
    </row>
    <row r="1902" spans="1:29" x14ac:dyDescent="0.25">
      <c r="A1902">
        <v>948</v>
      </c>
      <c r="B1902">
        <v>12309</v>
      </c>
      <c r="C1902" t="s">
        <v>810</v>
      </c>
      <c r="D1902" t="s">
        <v>4056</v>
      </c>
      <c r="E1902" t="s">
        <v>456</v>
      </c>
      <c r="F1902" t="s">
        <v>4057</v>
      </c>
      <c r="G1902" t="str">
        <f>"00481504"</f>
        <v>00481504</v>
      </c>
      <c r="H1902" t="s">
        <v>600</v>
      </c>
      <c r="I1902">
        <v>0</v>
      </c>
      <c r="J1902">
        <v>0</v>
      </c>
      <c r="K1902">
        <v>0</v>
      </c>
      <c r="L1902">
        <v>0</v>
      </c>
      <c r="M1902">
        <v>0</v>
      </c>
      <c r="N1902">
        <v>30</v>
      </c>
      <c r="O1902">
        <v>0</v>
      </c>
      <c r="P1902">
        <v>0</v>
      </c>
      <c r="Q1902">
        <v>0</v>
      </c>
      <c r="R1902">
        <v>0</v>
      </c>
      <c r="S1902">
        <v>0</v>
      </c>
      <c r="T1902">
        <v>0</v>
      </c>
      <c r="U1902">
        <v>0</v>
      </c>
      <c r="V1902">
        <v>0</v>
      </c>
      <c r="W1902">
        <v>0</v>
      </c>
      <c r="X1902">
        <v>0</v>
      </c>
      <c r="Z1902">
        <v>0</v>
      </c>
      <c r="AA1902">
        <v>0</v>
      </c>
      <c r="AB1902">
        <v>0</v>
      </c>
      <c r="AC1902" t="s">
        <v>4058</v>
      </c>
    </row>
    <row r="1903" spans="1:29" x14ac:dyDescent="0.25">
      <c r="H1903" t="s">
        <v>4059</v>
      </c>
    </row>
    <row r="1904" spans="1:29" x14ac:dyDescent="0.25">
      <c r="A1904">
        <v>949</v>
      </c>
      <c r="B1904">
        <v>15230</v>
      </c>
      <c r="C1904" t="s">
        <v>4060</v>
      </c>
      <c r="D1904" t="s">
        <v>1141</v>
      </c>
      <c r="E1904" t="s">
        <v>335</v>
      </c>
      <c r="F1904" t="s">
        <v>4061</v>
      </c>
      <c r="G1904" t="str">
        <f>"201511041897"</f>
        <v>201511041897</v>
      </c>
      <c r="H1904" t="s">
        <v>580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0</v>
      </c>
      <c r="P1904">
        <v>0</v>
      </c>
      <c r="Q1904">
        <v>0</v>
      </c>
      <c r="R1904">
        <v>0</v>
      </c>
      <c r="S1904">
        <v>0</v>
      </c>
      <c r="T1904">
        <v>0</v>
      </c>
      <c r="U1904">
        <v>0</v>
      </c>
      <c r="V1904">
        <v>0</v>
      </c>
      <c r="W1904">
        <v>0</v>
      </c>
      <c r="X1904">
        <v>0</v>
      </c>
      <c r="Z1904">
        <v>0</v>
      </c>
      <c r="AA1904">
        <v>0</v>
      </c>
      <c r="AB1904">
        <v>0</v>
      </c>
      <c r="AC1904" t="s">
        <v>580</v>
      </c>
    </row>
    <row r="1905" spans="1:29" x14ac:dyDescent="0.25">
      <c r="H1905" t="s">
        <v>4062</v>
      </c>
    </row>
    <row r="1906" spans="1:29" x14ac:dyDescent="0.25">
      <c r="A1906">
        <v>950</v>
      </c>
      <c r="B1906">
        <v>1058</v>
      </c>
      <c r="C1906" t="s">
        <v>4063</v>
      </c>
      <c r="D1906" t="s">
        <v>1993</v>
      </c>
      <c r="E1906" t="s">
        <v>811</v>
      </c>
      <c r="F1906" t="s">
        <v>4064</v>
      </c>
      <c r="G1906" t="str">
        <f>"00046169"</f>
        <v>00046169</v>
      </c>
      <c r="H1906" t="s">
        <v>140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0</v>
      </c>
      <c r="P1906">
        <v>0</v>
      </c>
      <c r="Q1906">
        <v>0</v>
      </c>
      <c r="R1906">
        <v>0</v>
      </c>
      <c r="S1906">
        <v>0</v>
      </c>
      <c r="T1906">
        <v>0</v>
      </c>
      <c r="U1906">
        <v>0</v>
      </c>
      <c r="V1906">
        <v>0</v>
      </c>
      <c r="W1906">
        <v>0</v>
      </c>
      <c r="X1906">
        <v>0</v>
      </c>
      <c r="Z1906">
        <v>0</v>
      </c>
      <c r="AA1906">
        <v>0</v>
      </c>
      <c r="AB1906">
        <v>0</v>
      </c>
      <c r="AC1906" t="s">
        <v>140</v>
      </c>
    </row>
    <row r="1907" spans="1:29" x14ac:dyDescent="0.25">
      <c r="H1907" t="s">
        <v>4065</v>
      </c>
    </row>
    <row r="1908" spans="1:29" x14ac:dyDescent="0.25">
      <c r="A1908">
        <v>951</v>
      </c>
      <c r="B1908">
        <v>6030</v>
      </c>
      <c r="C1908" t="s">
        <v>2376</v>
      </c>
      <c r="D1908" t="s">
        <v>358</v>
      </c>
      <c r="E1908" t="s">
        <v>303</v>
      </c>
      <c r="F1908" t="s">
        <v>4066</v>
      </c>
      <c r="G1908" t="str">
        <f>"201511043311"</f>
        <v>201511043311</v>
      </c>
      <c r="H1908">
        <v>737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0</v>
      </c>
      <c r="P1908">
        <v>0</v>
      </c>
      <c r="Q1908">
        <v>0</v>
      </c>
      <c r="R1908">
        <v>0</v>
      </c>
      <c r="S1908">
        <v>0</v>
      </c>
      <c r="T1908">
        <v>0</v>
      </c>
      <c r="U1908">
        <v>0</v>
      </c>
      <c r="V1908">
        <v>8</v>
      </c>
      <c r="W1908">
        <v>56</v>
      </c>
      <c r="X1908">
        <v>0</v>
      </c>
      <c r="Z1908">
        <v>0</v>
      </c>
      <c r="AA1908">
        <v>0</v>
      </c>
      <c r="AB1908">
        <v>0</v>
      </c>
      <c r="AC1908">
        <v>793</v>
      </c>
    </row>
    <row r="1909" spans="1:29" x14ac:dyDescent="0.25">
      <c r="H1909" t="s">
        <v>4067</v>
      </c>
    </row>
    <row r="1910" spans="1:29" x14ac:dyDescent="0.25">
      <c r="A1910">
        <v>952</v>
      </c>
      <c r="B1910">
        <v>16008</v>
      </c>
      <c r="C1910" t="s">
        <v>4068</v>
      </c>
      <c r="D1910" t="s">
        <v>48</v>
      </c>
      <c r="E1910" t="s">
        <v>1257</v>
      </c>
      <c r="F1910" t="s">
        <v>4069</v>
      </c>
      <c r="G1910" t="str">
        <f>"201102000938"</f>
        <v>201102000938</v>
      </c>
      <c r="H1910" t="s">
        <v>826</v>
      </c>
      <c r="I1910">
        <v>0</v>
      </c>
      <c r="J1910">
        <v>0</v>
      </c>
      <c r="K1910">
        <v>0</v>
      </c>
      <c r="L1910">
        <v>0</v>
      </c>
      <c r="M1910">
        <v>0</v>
      </c>
      <c r="N1910">
        <v>30</v>
      </c>
      <c r="O1910">
        <v>0</v>
      </c>
      <c r="P1910">
        <v>0</v>
      </c>
      <c r="Q1910">
        <v>0</v>
      </c>
      <c r="R1910">
        <v>0</v>
      </c>
      <c r="S1910">
        <v>0</v>
      </c>
      <c r="T1910">
        <v>0</v>
      </c>
      <c r="U1910">
        <v>0</v>
      </c>
      <c r="V1910">
        <v>0</v>
      </c>
      <c r="W1910">
        <v>0</v>
      </c>
      <c r="X1910">
        <v>0</v>
      </c>
      <c r="Z1910">
        <v>0</v>
      </c>
      <c r="AA1910">
        <v>0</v>
      </c>
      <c r="AB1910">
        <v>0</v>
      </c>
      <c r="AC1910" t="s">
        <v>4070</v>
      </c>
    </row>
    <row r="1911" spans="1:29" x14ac:dyDescent="0.25">
      <c r="H1911" t="s">
        <v>4071</v>
      </c>
    </row>
    <row r="1912" spans="1:29" x14ac:dyDescent="0.25">
      <c r="A1912">
        <v>953</v>
      </c>
      <c r="B1912">
        <v>11734</v>
      </c>
      <c r="C1912" t="s">
        <v>411</v>
      </c>
      <c r="D1912" t="s">
        <v>3055</v>
      </c>
      <c r="E1912" t="s">
        <v>169</v>
      </c>
      <c r="F1912" t="s">
        <v>4072</v>
      </c>
      <c r="G1912" t="str">
        <f>"00475687"</f>
        <v>00475687</v>
      </c>
      <c r="H1912" t="s">
        <v>257</v>
      </c>
      <c r="I1912">
        <v>0</v>
      </c>
      <c r="J1912">
        <v>0</v>
      </c>
      <c r="K1912">
        <v>0</v>
      </c>
      <c r="L1912">
        <v>0</v>
      </c>
      <c r="M1912">
        <v>0</v>
      </c>
      <c r="N1912">
        <v>0</v>
      </c>
      <c r="O1912">
        <v>0</v>
      </c>
      <c r="P1912">
        <v>0</v>
      </c>
      <c r="Q1912">
        <v>0</v>
      </c>
      <c r="R1912">
        <v>0</v>
      </c>
      <c r="S1912">
        <v>0</v>
      </c>
      <c r="T1912">
        <v>0</v>
      </c>
      <c r="U1912">
        <v>0</v>
      </c>
      <c r="V1912">
        <v>3</v>
      </c>
      <c r="W1912">
        <v>21</v>
      </c>
      <c r="X1912">
        <v>0</v>
      </c>
      <c r="Z1912">
        <v>0</v>
      </c>
      <c r="AA1912">
        <v>0</v>
      </c>
      <c r="AB1912">
        <v>0</v>
      </c>
      <c r="AC1912" t="s">
        <v>4073</v>
      </c>
    </row>
    <row r="1913" spans="1:29" x14ac:dyDescent="0.25">
      <c r="H1913" t="s">
        <v>4074</v>
      </c>
    </row>
    <row r="1914" spans="1:29" x14ac:dyDescent="0.25">
      <c r="A1914">
        <v>954</v>
      </c>
      <c r="B1914">
        <v>14932</v>
      </c>
      <c r="C1914" t="s">
        <v>4075</v>
      </c>
      <c r="D1914" t="s">
        <v>82</v>
      </c>
      <c r="E1914" t="s">
        <v>584</v>
      </c>
      <c r="G1914" t="str">
        <f>"00499942"</f>
        <v>00499942</v>
      </c>
      <c r="H1914">
        <v>759</v>
      </c>
      <c r="I1914">
        <v>0</v>
      </c>
      <c r="J1914">
        <v>0</v>
      </c>
      <c r="K1914">
        <v>0</v>
      </c>
      <c r="L1914">
        <v>0</v>
      </c>
      <c r="M1914">
        <v>0</v>
      </c>
      <c r="N1914">
        <v>30</v>
      </c>
      <c r="O1914">
        <v>0</v>
      </c>
      <c r="P1914">
        <v>0</v>
      </c>
      <c r="Q1914">
        <v>0</v>
      </c>
      <c r="R1914">
        <v>0</v>
      </c>
      <c r="S1914">
        <v>0</v>
      </c>
      <c r="T1914">
        <v>0</v>
      </c>
      <c r="U1914">
        <v>0</v>
      </c>
      <c r="V1914">
        <v>0</v>
      </c>
      <c r="W1914">
        <v>0</v>
      </c>
      <c r="X1914">
        <v>0</v>
      </c>
      <c r="Z1914">
        <v>0</v>
      </c>
      <c r="AA1914">
        <v>0</v>
      </c>
      <c r="AB1914">
        <v>0</v>
      </c>
      <c r="AC1914">
        <v>789</v>
      </c>
    </row>
    <row r="1915" spans="1:29" x14ac:dyDescent="0.25">
      <c r="H1915" t="s">
        <v>4076</v>
      </c>
    </row>
    <row r="1916" spans="1:29" x14ac:dyDescent="0.25">
      <c r="A1916">
        <v>955</v>
      </c>
      <c r="B1916">
        <v>15505</v>
      </c>
      <c r="C1916" t="s">
        <v>4077</v>
      </c>
      <c r="D1916" t="s">
        <v>53</v>
      </c>
      <c r="E1916" t="s">
        <v>221</v>
      </c>
      <c r="F1916" t="s">
        <v>4078</v>
      </c>
      <c r="G1916" t="str">
        <f>"00478738"</f>
        <v>00478738</v>
      </c>
      <c r="H1916" t="s">
        <v>316</v>
      </c>
      <c r="I1916">
        <v>0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0</v>
      </c>
      <c r="P1916">
        <v>0</v>
      </c>
      <c r="Q1916">
        <v>0</v>
      </c>
      <c r="R1916">
        <v>0</v>
      </c>
      <c r="S1916">
        <v>0</v>
      </c>
      <c r="T1916">
        <v>0</v>
      </c>
      <c r="U1916">
        <v>0</v>
      </c>
      <c r="V1916">
        <v>0</v>
      </c>
      <c r="W1916">
        <v>0</v>
      </c>
      <c r="X1916">
        <v>0</v>
      </c>
      <c r="Z1916">
        <v>0</v>
      </c>
      <c r="AA1916">
        <v>0</v>
      </c>
      <c r="AB1916">
        <v>0</v>
      </c>
      <c r="AC1916" t="s">
        <v>316</v>
      </c>
    </row>
    <row r="1917" spans="1:29" x14ac:dyDescent="0.25">
      <c r="H1917" t="s">
        <v>4079</v>
      </c>
    </row>
    <row r="1918" spans="1:29" x14ac:dyDescent="0.25">
      <c r="A1918">
        <v>956</v>
      </c>
      <c r="B1918">
        <v>14367</v>
      </c>
      <c r="C1918" t="s">
        <v>4080</v>
      </c>
      <c r="D1918" t="s">
        <v>539</v>
      </c>
      <c r="E1918" t="s">
        <v>89</v>
      </c>
      <c r="F1918" t="s">
        <v>4081</v>
      </c>
      <c r="G1918" t="str">
        <f>"00492771"</f>
        <v>00492771</v>
      </c>
      <c r="H1918" t="s">
        <v>316</v>
      </c>
      <c r="I1918">
        <v>0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0</v>
      </c>
      <c r="P1918">
        <v>0</v>
      </c>
      <c r="Q1918">
        <v>0</v>
      </c>
      <c r="R1918">
        <v>0</v>
      </c>
      <c r="S1918">
        <v>0</v>
      </c>
      <c r="T1918">
        <v>0</v>
      </c>
      <c r="U1918">
        <v>0</v>
      </c>
      <c r="V1918">
        <v>0</v>
      </c>
      <c r="W1918">
        <v>0</v>
      </c>
      <c r="X1918">
        <v>0</v>
      </c>
      <c r="Z1918">
        <v>0</v>
      </c>
      <c r="AA1918">
        <v>0</v>
      </c>
      <c r="AB1918">
        <v>0</v>
      </c>
      <c r="AC1918" t="s">
        <v>316</v>
      </c>
    </row>
    <row r="1919" spans="1:29" x14ac:dyDescent="0.25">
      <c r="H1919" t="s">
        <v>4082</v>
      </c>
    </row>
    <row r="1920" spans="1:29" x14ac:dyDescent="0.25">
      <c r="A1920">
        <v>957</v>
      </c>
      <c r="B1920">
        <v>2376</v>
      </c>
      <c r="C1920" t="s">
        <v>4083</v>
      </c>
      <c r="D1920" t="s">
        <v>124</v>
      </c>
      <c r="E1920" t="s">
        <v>1404</v>
      </c>
      <c r="F1920" t="s">
        <v>4084</v>
      </c>
      <c r="G1920" t="str">
        <f>"00489967"</f>
        <v>00489967</v>
      </c>
      <c r="H1920" t="s">
        <v>311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0</v>
      </c>
      <c r="P1920">
        <v>0</v>
      </c>
      <c r="Q1920">
        <v>0</v>
      </c>
      <c r="R1920">
        <v>0</v>
      </c>
      <c r="S1920">
        <v>0</v>
      </c>
      <c r="T1920">
        <v>0</v>
      </c>
      <c r="U1920">
        <v>0</v>
      </c>
      <c r="V1920">
        <v>4</v>
      </c>
      <c r="W1920">
        <v>28</v>
      </c>
      <c r="X1920">
        <v>0</v>
      </c>
      <c r="Z1920">
        <v>0</v>
      </c>
      <c r="AA1920">
        <v>0</v>
      </c>
      <c r="AB1920">
        <v>0</v>
      </c>
      <c r="AC1920" t="s">
        <v>4085</v>
      </c>
    </row>
    <row r="1921" spans="1:29" x14ac:dyDescent="0.25">
      <c r="H1921" t="s">
        <v>4086</v>
      </c>
    </row>
    <row r="1922" spans="1:29" x14ac:dyDescent="0.25">
      <c r="A1922">
        <v>958</v>
      </c>
      <c r="B1922">
        <v>16155</v>
      </c>
      <c r="C1922" t="s">
        <v>4087</v>
      </c>
      <c r="D1922" t="s">
        <v>379</v>
      </c>
      <c r="E1922" t="s">
        <v>540</v>
      </c>
      <c r="F1922" t="s">
        <v>4088</v>
      </c>
      <c r="G1922" t="str">
        <f>"00036720"</f>
        <v>00036720</v>
      </c>
      <c r="H1922" t="s">
        <v>704</v>
      </c>
      <c r="I1922">
        <v>0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0</v>
      </c>
      <c r="P1922">
        <v>0</v>
      </c>
      <c r="Q1922">
        <v>0</v>
      </c>
      <c r="R1922">
        <v>0</v>
      </c>
      <c r="S1922">
        <v>0</v>
      </c>
      <c r="T1922">
        <v>0</v>
      </c>
      <c r="U1922">
        <v>0</v>
      </c>
      <c r="V1922">
        <v>0</v>
      </c>
      <c r="W1922">
        <v>0</v>
      </c>
      <c r="X1922">
        <v>0</v>
      </c>
      <c r="Z1922">
        <v>0</v>
      </c>
      <c r="AA1922">
        <v>0</v>
      </c>
      <c r="AB1922">
        <v>0</v>
      </c>
      <c r="AC1922" t="s">
        <v>704</v>
      </c>
    </row>
    <row r="1923" spans="1:29" x14ac:dyDescent="0.25">
      <c r="H1923" t="s">
        <v>4089</v>
      </c>
    </row>
    <row r="1924" spans="1:29" x14ac:dyDescent="0.25">
      <c r="A1924">
        <v>959</v>
      </c>
      <c r="B1924">
        <v>12124</v>
      </c>
      <c r="C1924" t="s">
        <v>4090</v>
      </c>
      <c r="D1924" t="s">
        <v>626</v>
      </c>
      <c r="E1924" t="s">
        <v>100</v>
      </c>
      <c r="F1924" t="s">
        <v>4091</v>
      </c>
      <c r="G1924" t="str">
        <f>"00477647"</f>
        <v>00477647</v>
      </c>
      <c r="H1924" t="s">
        <v>704</v>
      </c>
      <c r="I1924">
        <v>0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0</v>
      </c>
      <c r="P1924">
        <v>0</v>
      </c>
      <c r="Q1924">
        <v>0</v>
      </c>
      <c r="R1924">
        <v>0</v>
      </c>
      <c r="S1924">
        <v>0</v>
      </c>
      <c r="T1924">
        <v>0</v>
      </c>
      <c r="U1924">
        <v>0</v>
      </c>
      <c r="V1924">
        <v>0</v>
      </c>
      <c r="W1924">
        <v>0</v>
      </c>
      <c r="X1924">
        <v>0</v>
      </c>
      <c r="Z1924">
        <v>0</v>
      </c>
      <c r="AA1924">
        <v>0</v>
      </c>
      <c r="AB1924">
        <v>0</v>
      </c>
      <c r="AC1924" t="s">
        <v>704</v>
      </c>
    </row>
    <row r="1925" spans="1:29" x14ac:dyDescent="0.25">
      <c r="H1925" t="s">
        <v>4092</v>
      </c>
    </row>
    <row r="1926" spans="1:29" x14ac:dyDescent="0.25">
      <c r="A1926">
        <v>960</v>
      </c>
      <c r="B1926">
        <v>232</v>
      </c>
      <c r="C1926" t="s">
        <v>4093</v>
      </c>
      <c r="D1926" t="s">
        <v>4094</v>
      </c>
      <c r="E1926" t="s">
        <v>4095</v>
      </c>
      <c r="F1926" t="s">
        <v>4096</v>
      </c>
      <c r="G1926" t="str">
        <f>"00044557"</f>
        <v>00044557</v>
      </c>
      <c r="H1926" t="s">
        <v>734</v>
      </c>
      <c r="I1926">
        <v>0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0</v>
      </c>
      <c r="P1926">
        <v>0</v>
      </c>
      <c r="Q1926">
        <v>0</v>
      </c>
      <c r="R1926">
        <v>0</v>
      </c>
      <c r="S1926">
        <v>0</v>
      </c>
      <c r="T1926">
        <v>0</v>
      </c>
      <c r="U1926">
        <v>0</v>
      </c>
      <c r="V1926">
        <v>0</v>
      </c>
      <c r="W1926">
        <v>0</v>
      </c>
      <c r="X1926">
        <v>0</v>
      </c>
      <c r="Z1926">
        <v>0</v>
      </c>
      <c r="AA1926">
        <v>0</v>
      </c>
      <c r="AB1926">
        <v>0</v>
      </c>
      <c r="AC1926" t="s">
        <v>734</v>
      </c>
    </row>
    <row r="1927" spans="1:29" x14ac:dyDescent="0.25">
      <c r="H1927" t="s">
        <v>4097</v>
      </c>
    </row>
    <row r="1928" spans="1:29" x14ac:dyDescent="0.25">
      <c r="A1928">
        <v>961</v>
      </c>
      <c r="B1928">
        <v>6968</v>
      </c>
      <c r="C1928" t="s">
        <v>3261</v>
      </c>
      <c r="D1928" t="s">
        <v>934</v>
      </c>
      <c r="E1928" t="s">
        <v>748</v>
      </c>
      <c r="F1928" t="s">
        <v>4098</v>
      </c>
      <c r="G1928" t="str">
        <f>"201511039964"</f>
        <v>201511039964</v>
      </c>
      <c r="H1928">
        <v>748</v>
      </c>
      <c r="I1928">
        <v>0</v>
      </c>
      <c r="J1928">
        <v>0</v>
      </c>
      <c r="K1928">
        <v>0</v>
      </c>
      <c r="L1928">
        <v>0</v>
      </c>
      <c r="M1928">
        <v>0</v>
      </c>
      <c r="N1928">
        <v>30</v>
      </c>
      <c r="O1928">
        <v>0</v>
      </c>
      <c r="P1928">
        <v>0</v>
      </c>
      <c r="Q1928">
        <v>0</v>
      </c>
      <c r="R1928">
        <v>0</v>
      </c>
      <c r="S1928">
        <v>0</v>
      </c>
      <c r="T1928">
        <v>0</v>
      </c>
      <c r="U1928">
        <v>0</v>
      </c>
      <c r="V1928">
        <v>0</v>
      </c>
      <c r="W1928">
        <v>0</v>
      </c>
      <c r="X1928">
        <v>0</v>
      </c>
      <c r="Z1928">
        <v>0</v>
      </c>
      <c r="AA1928">
        <v>0</v>
      </c>
      <c r="AB1928">
        <v>0</v>
      </c>
      <c r="AC1928">
        <v>778</v>
      </c>
    </row>
    <row r="1929" spans="1:29" x14ac:dyDescent="0.25">
      <c r="H1929" t="s">
        <v>4099</v>
      </c>
    </row>
    <row r="1930" spans="1:29" x14ac:dyDescent="0.25">
      <c r="A1930">
        <v>962</v>
      </c>
      <c r="B1930">
        <v>13013</v>
      </c>
      <c r="C1930" t="s">
        <v>4100</v>
      </c>
      <c r="D1930" t="s">
        <v>124</v>
      </c>
      <c r="E1930" t="s">
        <v>375</v>
      </c>
      <c r="F1930" t="s">
        <v>4101</v>
      </c>
      <c r="G1930" t="str">
        <f>"00493776"</f>
        <v>00493776</v>
      </c>
      <c r="H1930">
        <v>748</v>
      </c>
      <c r="I1930">
        <v>0</v>
      </c>
      <c r="J1930">
        <v>0</v>
      </c>
      <c r="K1930">
        <v>0</v>
      </c>
      <c r="L1930">
        <v>0</v>
      </c>
      <c r="M1930">
        <v>0</v>
      </c>
      <c r="N1930">
        <v>30</v>
      </c>
      <c r="O1930">
        <v>0</v>
      </c>
      <c r="P1930">
        <v>0</v>
      </c>
      <c r="Q1930">
        <v>0</v>
      </c>
      <c r="R1930">
        <v>0</v>
      </c>
      <c r="S1930">
        <v>0</v>
      </c>
      <c r="T1930">
        <v>0</v>
      </c>
      <c r="U1930">
        <v>0</v>
      </c>
      <c r="V1930">
        <v>0</v>
      </c>
      <c r="W1930">
        <v>0</v>
      </c>
      <c r="X1930">
        <v>0</v>
      </c>
      <c r="Z1930">
        <v>0</v>
      </c>
      <c r="AA1930">
        <v>0</v>
      </c>
      <c r="AB1930">
        <v>0</v>
      </c>
      <c r="AC1930">
        <v>778</v>
      </c>
    </row>
    <row r="1931" spans="1:29" x14ac:dyDescent="0.25">
      <c r="H1931" t="s">
        <v>4102</v>
      </c>
    </row>
    <row r="1932" spans="1:29" x14ac:dyDescent="0.25">
      <c r="A1932">
        <v>963</v>
      </c>
      <c r="B1932">
        <v>11751</v>
      </c>
      <c r="C1932" t="s">
        <v>4103</v>
      </c>
      <c r="D1932" t="s">
        <v>4104</v>
      </c>
      <c r="E1932" t="s">
        <v>4105</v>
      </c>
      <c r="F1932" t="s">
        <v>4106</v>
      </c>
      <c r="G1932" t="str">
        <f>"201511010465"</f>
        <v>201511010465</v>
      </c>
      <c r="H1932" t="s">
        <v>426</v>
      </c>
      <c r="I1932">
        <v>0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0</v>
      </c>
      <c r="Q1932">
        <v>0</v>
      </c>
      <c r="R1932">
        <v>0</v>
      </c>
      <c r="S1932">
        <v>0</v>
      </c>
      <c r="T1932">
        <v>0</v>
      </c>
      <c r="U1932">
        <v>0</v>
      </c>
      <c r="V1932">
        <v>0</v>
      </c>
      <c r="W1932">
        <v>0</v>
      </c>
      <c r="X1932">
        <v>0</v>
      </c>
      <c r="Z1932">
        <v>0</v>
      </c>
      <c r="AA1932">
        <v>0</v>
      </c>
      <c r="AB1932">
        <v>0</v>
      </c>
      <c r="AC1932" t="s">
        <v>426</v>
      </c>
    </row>
    <row r="1933" spans="1:29" x14ac:dyDescent="0.25">
      <c r="H1933" t="s">
        <v>4107</v>
      </c>
    </row>
    <row r="1934" spans="1:29" x14ac:dyDescent="0.25">
      <c r="A1934">
        <v>964</v>
      </c>
      <c r="B1934">
        <v>12017</v>
      </c>
      <c r="C1934" t="s">
        <v>4108</v>
      </c>
      <c r="D1934" t="s">
        <v>65</v>
      </c>
      <c r="E1934" t="s">
        <v>89</v>
      </c>
      <c r="F1934" t="s">
        <v>4109</v>
      </c>
      <c r="G1934" t="str">
        <f>"201511008541"</f>
        <v>201511008541</v>
      </c>
      <c r="H1934" t="s">
        <v>522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0</v>
      </c>
      <c r="O1934">
        <v>0</v>
      </c>
      <c r="P1934">
        <v>0</v>
      </c>
      <c r="Q1934">
        <v>0</v>
      </c>
      <c r="R1934">
        <v>0</v>
      </c>
      <c r="S1934">
        <v>0</v>
      </c>
      <c r="T1934">
        <v>0</v>
      </c>
      <c r="U1934">
        <v>0</v>
      </c>
      <c r="V1934">
        <v>0</v>
      </c>
      <c r="W1934">
        <v>0</v>
      </c>
      <c r="X1934">
        <v>0</v>
      </c>
      <c r="Z1934">
        <v>0</v>
      </c>
      <c r="AA1934">
        <v>0</v>
      </c>
      <c r="AB1934">
        <v>0</v>
      </c>
      <c r="AC1934" t="s">
        <v>522</v>
      </c>
    </row>
    <row r="1935" spans="1:29" x14ac:dyDescent="0.25">
      <c r="H1935" t="s">
        <v>4110</v>
      </c>
    </row>
    <row r="1936" spans="1:29" x14ac:dyDescent="0.25">
      <c r="A1936">
        <v>965</v>
      </c>
      <c r="B1936">
        <v>12425</v>
      </c>
      <c r="C1936" t="s">
        <v>4111</v>
      </c>
      <c r="D1936" t="s">
        <v>388</v>
      </c>
      <c r="E1936" t="s">
        <v>135</v>
      </c>
      <c r="F1936" t="s">
        <v>4112</v>
      </c>
      <c r="G1936" t="str">
        <f>"201511013385"</f>
        <v>201511013385</v>
      </c>
      <c r="H1936">
        <v>770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0</v>
      </c>
      <c r="P1936">
        <v>0</v>
      </c>
      <c r="Q1936">
        <v>0</v>
      </c>
      <c r="R1936">
        <v>0</v>
      </c>
      <c r="S1936">
        <v>0</v>
      </c>
      <c r="T1936">
        <v>0</v>
      </c>
      <c r="U1936">
        <v>0</v>
      </c>
      <c r="V1936">
        <v>0</v>
      </c>
      <c r="W1936">
        <v>0</v>
      </c>
      <c r="X1936">
        <v>0</v>
      </c>
      <c r="Z1936">
        <v>0</v>
      </c>
      <c r="AA1936">
        <v>0</v>
      </c>
      <c r="AB1936">
        <v>0</v>
      </c>
      <c r="AC1936">
        <v>770</v>
      </c>
    </row>
    <row r="1937" spans="1:29" x14ac:dyDescent="0.25">
      <c r="H1937" t="s">
        <v>4113</v>
      </c>
    </row>
    <row r="1938" spans="1:29" x14ac:dyDescent="0.25">
      <c r="A1938">
        <v>966</v>
      </c>
      <c r="B1938">
        <v>8301</v>
      </c>
      <c r="C1938" t="s">
        <v>3787</v>
      </c>
      <c r="D1938" t="s">
        <v>124</v>
      </c>
      <c r="E1938" t="s">
        <v>3195</v>
      </c>
      <c r="F1938" t="s">
        <v>4114</v>
      </c>
      <c r="G1938" t="str">
        <f>"201512000519"</f>
        <v>201512000519</v>
      </c>
      <c r="H1938" t="s">
        <v>257</v>
      </c>
      <c r="I1938">
        <v>0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0</v>
      </c>
      <c r="P1938">
        <v>0</v>
      </c>
      <c r="Q1938">
        <v>0</v>
      </c>
      <c r="R1938">
        <v>0</v>
      </c>
      <c r="S1938">
        <v>0</v>
      </c>
      <c r="T1938">
        <v>0</v>
      </c>
      <c r="U1938">
        <v>0</v>
      </c>
      <c r="V1938">
        <v>0</v>
      </c>
      <c r="W1938">
        <v>0</v>
      </c>
      <c r="X1938">
        <v>0</v>
      </c>
      <c r="Z1938">
        <v>0</v>
      </c>
      <c r="AA1938">
        <v>0</v>
      </c>
      <c r="AB1938">
        <v>0</v>
      </c>
      <c r="AC1938" t="s">
        <v>257</v>
      </c>
    </row>
    <row r="1939" spans="1:29" x14ac:dyDescent="0.25">
      <c r="H1939" t="s">
        <v>4115</v>
      </c>
    </row>
    <row r="1940" spans="1:29" x14ac:dyDescent="0.25">
      <c r="A1940">
        <v>967</v>
      </c>
      <c r="B1940">
        <v>9246</v>
      </c>
      <c r="C1940" t="s">
        <v>2599</v>
      </c>
      <c r="D1940" t="s">
        <v>4116</v>
      </c>
      <c r="E1940" t="s">
        <v>1389</v>
      </c>
      <c r="F1940" t="s">
        <v>4117</v>
      </c>
      <c r="G1940" t="str">
        <f>"00096669"</f>
        <v>00096669</v>
      </c>
      <c r="H1940" t="s">
        <v>589</v>
      </c>
      <c r="I1940">
        <v>0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0</v>
      </c>
      <c r="P1940">
        <v>0</v>
      </c>
      <c r="Q1940">
        <v>0</v>
      </c>
      <c r="R1940">
        <v>0</v>
      </c>
      <c r="S1940">
        <v>0</v>
      </c>
      <c r="T1940">
        <v>0</v>
      </c>
      <c r="U1940">
        <v>0</v>
      </c>
      <c r="V1940">
        <v>0</v>
      </c>
      <c r="W1940">
        <v>0</v>
      </c>
      <c r="X1940">
        <v>0</v>
      </c>
      <c r="Z1940">
        <v>0</v>
      </c>
      <c r="AA1940">
        <v>0</v>
      </c>
      <c r="AB1940">
        <v>0</v>
      </c>
      <c r="AC1940" t="s">
        <v>589</v>
      </c>
    </row>
    <row r="1941" spans="1:29" x14ac:dyDescent="0.25">
      <c r="H1941" t="s">
        <v>4118</v>
      </c>
    </row>
    <row r="1942" spans="1:29" x14ac:dyDescent="0.25">
      <c r="A1942">
        <v>968</v>
      </c>
      <c r="B1942">
        <v>11596</v>
      </c>
      <c r="C1942" t="s">
        <v>4119</v>
      </c>
      <c r="D1942" t="s">
        <v>358</v>
      </c>
      <c r="E1942" t="s">
        <v>88</v>
      </c>
      <c r="F1942" t="s">
        <v>4120</v>
      </c>
      <c r="G1942" t="str">
        <f>"00451289"</f>
        <v>00451289</v>
      </c>
      <c r="H1942" t="s">
        <v>2902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30</v>
      </c>
      <c r="O1942">
        <v>0</v>
      </c>
      <c r="P1942">
        <v>0</v>
      </c>
      <c r="Q1942">
        <v>0</v>
      </c>
      <c r="R1942">
        <v>0</v>
      </c>
      <c r="S1942">
        <v>0</v>
      </c>
      <c r="T1942">
        <v>0</v>
      </c>
      <c r="U1942">
        <v>0</v>
      </c>
      <c r="V1942">
        <v>0</v>
      </c>
      <c r="W1942">
        <v>0</v>
      </c>
      <c r="X1942">
        <v>0</v>
      </c>
      <c r="Z1942">
        <v>0</v>
      </c>
      <c r="AA1942">
        <v>0</v>
      </c>
      <c r="AB1942">
        <v>0</v>
      </c>
      <c r="AC1942" t="s">
        <v>4121</v>
      </c>
    </row>
    <row r="1943" spans="1:29" x14ac:dyDescent="0.25">
      <c r="H1943" t="s">
        <v>4122</v>
      </c>
    </row>
    <row r="1944" spans="1:29" x14ac:dyDescent="0.25">
      <c r="A1944">
        <v>969</v>
      </c>
      <c r="B1944">
        <v>11872</v>
      </c>
      <c r="C1944" t="s">
        <v>4123</v>
      </c>
      <c r="D1944" t="s">
        <v>71</v>
      </c>
      <c r="E1944" t="s">
        <v>267</v>
      </c>
      <c r="F1944" t="s">
        <v>4124</v>
      </c>
      <c r="G1944" t="str">
        <f>"00481868"</f>
        <v>00481868</v>
      </c>
      <c r="H1944" t="s">
        <v>873</v>
      </c>
      <c r="I1944">
        <v>0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0</v>
      </c>
      <c r="P1944">
        <v>0</v>
      </c>
      <c r="Q1944">
        <v>0</v>
      </c>
      <c r="R1944">
        <v>0</v>
      </c>
      <c r="S1944">
        <v>0</v>
      </c>
      <c r="T1944">
        <v>0</v>
      </c>
      <c r="U1944">
        <v>0</v>
      </c>
      <c r="V1944">
        <v>0</v>
      </c>
      <c r="W1944">
        <v>0</v>
      </c>
      <c r="X1944">
        <v>0</v>
      </c>
      <c r="Z1944">
        <v>0</v>
      </c>
      <c r="AA1944">
        <v>0</v>
      </c>
      <c r="AB1944">
        <v>0</v>
      </c>
      <c r="AC1944" t="s">
        <v>873</v>
      </c>
    </row>
    <row r="1945" spans="1:29" x14ac:dyDescent="0.25">
      <c r="H1945" t="s">
        <v>4125</v>
      </c>
    </row>
    <row r="1946" spans="1:29" x14ac:dyDescent="0.25">
      <c r="A1946">
        <v>970</v>
      </c>
      <c r="B1946">
        <v>5334</v>
      </c>
      <c r="C1946" t="s">
        <v>4126</v>
      </c>
      <c r="D1946" t="s">
        <v>175</v>
      </c>
      <c r="E1946" t="s">
        <v>1328</v>
      </c>
      <c r="F1946" t="s">
        <v>4127</v>
      </c>
      <c r="G1946" t="str">
        <f>"00045670"</f>
        <v>00045670</v>
      </c>
      <c r="H1946" t="s">
        <v>691</v>
      </c>
      <c r="I1946">
        <v>0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0</v>
      </c>
      <c r="P1946">
        <v>0</v>
      </c>
      <c r="Q1946">
        <v>0</v>
      </c>
      <c r="R1946">
        <v>0</v>
      </c>
      <c r="S1946">
        <v>0</v>
      </c>
      <c r="T1946">
        <v>0</v>
      </c>
      <c r="U1946">
        <v>0</v>
      </c>
      <c r="V1946">
        <v>0</v>
      </c>
      <c r="W1946">
        <v>0</v>
      </c>
      <c r="X1946">
        <v>0</v>
      </c>
      <c r="Z1946">
        <v>0</v>
      </c>
      <c r="AA1946">
        <v>0</v>
      </c>
      <c r="AB1946">
        <v>0</v>
      </c>
      <c r="AC1946" t="s">
        <v>691</v>
      </c>
    </row>
    <row r="1947" spans="1:29" x14ac:dyDescent="0.25">
      <c r="H1947" t="s">
        <v>4128</v>
      </c>
    </row>
    <row r="1948" spans="1:29" x14ac:dyDescent="0.25">
      <c r="A1948">
        <v>971</v>
      </c>
      <c r="B1948">
        <v>11009</v>
      </c>
      <c r="C1948" t="s">
        <v>4129</v>
      </c>
      <c r="D1948" t="s">
        <v>175</v>
      </c>
      <c r="E1948" t="s">
        <v>365</v>
      </c>
      <c r="F1948" t="s">
        <v>4130</v>
      </c>
      <c r="G1948" t="str">
        <f>"201511014150"</f>
        <v>201511014150</v>
      </c>
      <c r="H1948" t="s">
        <v>826</v>
      </c>
      <c r="I1948">
        <v>0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0</v>
      </c>
      <c r="P1948">
        <v>0</v>
      </c>
      <c r="Q1948">
        <v>0</v>
      </c>
      <c r="R1948">
        <v>0</v>
      </c>
      <c r="S1948">
        <v>0</v>
      </c>
      <c r="T1948">
        <v>0</v>
      </c>
      <c r="U1948">
        <v>0</v>
      </c>
      <c r="V1948">
        <v>0</v>
      </c>
      <c r="W1948">
        <v>0</v>
      </c>
      <c r="X1948">
        <v>0</v>
      </c>
      <c r="Z1948">
        <v>0</v>
      </c>
      <c r="AA1948">
        <v>0</v>
      </c>
      <c r="AB1948">
        <v>0</v>
      </c>
      <c r="AC1948" t="s">
        <v>826</v>
      </c>
    </row>
    <row r="1949" spans="1:29" x14ac:dyDescent="0.25">
      <c r="H1949" t="s">
        <v>4131</v>
      </c>
    </row>
    <row r="1950" spans="1:29" x14ac:dyDescent="0.25">
      <c r="A1950">
        <v>972</v>
      </c>
      <c r="B1950">
        <v>10512</v>
      </c>
      <c r="C1950" t="s">
        <v>4132</v>
      </c>
      <c r="D1950" t="s">
        <v>34</v>
      </c>
      <c r="E1950" t="s">
        <v>78</v>
      </c>
      <c r="F1950" t="s">
        <v>4133</v>
      </c>
      <c r="G1950" t="str">
        <f>"00228598"</f>
        <v>00228598</v>
      </c>
      <c r="H1950" t="s">
        <v>1192</v>
      </c>
      <c r="I1950">
        <v>0</v>
      </c>
      <c r="J1950">
        <v>0</v>
      </c>
      <c r="K1950">
        <v>0</v>
      </c>
      <c r="L1950">
        <v>0</v>
      </c>
      <c r="M1950">
        <v>0</v>
      </c>
      <c r="N1950">
        <v>30</v>
      </c>
      <c r="O1950">
        <v>0</v>
      </c>
      <c r="P1950">
        <v>0</v>
      </c>
      <c r="Q1950">
        <v>0</v>
      </c>
      <c r="R1950">
        <v>0</v>
      </c>
      <c r="S1950">
        <v>0</v>
      </c>
      <c r="T1950">
        <v>0</v>
      </c>
      <c r="U1950">
        <v>0</v>
      </c>
      <c r="V1950">
        <v>0</v>
      </c>
      <c r="W1950">
        <v>0</v>
      </c>
      <c r="X1950">
        <v>0</v>
      </c>
      <c r="Z1950">
        <v>0</v>
      </c>
      <c r="AA1950">
        <v>0</v>
      </c>
      <c r="AB1950">
        <v>0</v>
      </c>
      <c r="AC1950" t="s">
        <v>4134</v>
      </c>
    </row>
    <row r="1951" spans="1:29" x14ac:dyDescent="0.25">
      <c r="H1951" t="s">
        <v>4135</v>
      </c>
    </row>
    <row r="1952" spans="1:29" x14ac:dyDescent="0.25">
      <c r="A1952">
        <v>973</v>
      </c>
      <c r="B1952">
        <v>7266</v>
      </c>
      <c r="C1952" t="s">
        <v>4136</v>
      </c>
      <c r="D1952" t="s">
        <v>34</v>
      </c>
      <c r="E1952" t="s">
        <v>335</v>
      </c>
      <c r="F1952" t="s">
        <v>4137</v>
      </c>
      <c r="G1952" t="str">
        <f>"00502643"</f>
        <v>00502643</v>
      </c>
      <c r="H1952" t="s">
        <v>1192</v>
      </c>
      <c r="I1952">
        <v>0</v>
      </c>
      <c r="J1952">
        <v>0</v>
      </c>
      <c r="K1952">
        <v>0</v>
      </c>
      <c r="L1952">
        <v>0</v>
      </c>
      <c r="M1952">
        <v>0</v>
      </c>
      <c r="N1952">
        <v>30</v>
      </c>
      <c r="O1952">
        <v>0</v>
      </c>
      <c r="P1952">
        <v>0</v>
      </c>
      <c r="Q1952">
        <v>0</v>
      </c>
      <c r="R1952">
        <v>0</v>
      </c>
      <c r="S1952">
        <v>0</v>
      </c>
      <c r="T1952">
        <v>0</v>
      </c>
      <c r="U1952">
        <v>0</v>
      </c>
      <c r="V1952">
        <v>0</v>
      </c>
      <c r="W1952">
        <v>0</v>
      </c>
      <c r="X1952">
        <v>0</v>
      </c>
      <c r="Z1952">
        <v>0</v>
      </c>
      <c r="AA1952">
        <v>0</v>
      </c>
      <c r="AB1952">
        <v>0</v>
      </c>
      <c r="AC1952" t="s">
        <v>4134</v>
      </c>
    </row>
    <row r="1953" spans="1:29" x14ac:dyDescent="0.25">
      <c r="H1953" t="s">
        <v>4138</v>
      </c>
    </row>
    <row r="1954" spans="1:29" x14ac:dyDescent="0.25">
      <c r="A1954">
        <v>974</v>
      </c>
      <c r="B1954">
        <v>2478</v>
      </c>
      <c r="C1954" t="s">
        <v>1434</v>
      </c>
      <c r="D1954" t="s">
        <v>4139</v>
      </c>
      <c r="E1954" t="s">
        <v>4140</v>
      </c>
      <c r="F1954" t="s">
        <v>4141</v>
      </c>
      <c r="G1954" t="str">
        <f>"00500365"</f>
        <v>00500365</v>
      </c>
      <c r="H1954">
        <v>737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0</v>
      </c>
      <c r="O1954">
        <v>0</v>
      </c>
      <c r="P1954">
        <v>0</v>
      </c>
      <c r="Q1954">
        <v>0</v>
      </c>
      <c r="R1954">
        <v>0</v>
      </c>
      <c r="S1954">
        <v>0</v>
      </c>
      <c r="T1954">
        <v>0</v>
      </c>
      <c r="U1954">
        <v>0</v>
      </c>
      <c r="V1954">
        <v>0</v>
      </c>
      <c r="W1954">
        <v>0</v>
      </c>
      <c r="X1954">
        <v>0</v>
      </c>
      <c r="Z1954">
        <v>0</v>
      </c>
      <c r="AA1954">
        <v>1</v>
      </c>
      <c r="AB1954">
        <v>20</v>
      </c>
      <c r="AC1954">
        <v>757</v>
      </c>
    </row>
    <row r="1955" spans="1:29" x14ac:dyDescent="0.25">
      <c r="H1955" t="s">
        <v>4142</v>
      </c>
    </row>
    <row r="1956" spans="1:29" x14ac:dyDescent="0.25">
      <c r="A1956">
        <v>975</v>
      </c>
      <c r="B1956">
        <v>15787</v>
      </c>
      <c r="C1956" t="s">
        <v>4143</v>
      </c>
      <c r="D1956" t="s">
        <v>135</v>
      </c>
      <c r="E1956" t="s">
        <v>27</v>
      </c>
      <c r="F1956" t="s">
        <v>4144</v>
      </c>
      <c r="G1956" t="str">
        <f>"00502909"</f>
        <v>00502909</v>
      </c>
      <c r="H1956">
        <v>726</v>
      </c>
      <c r="I1956">
        <v>0</v>
      </c>
      <c r="J1956">
        <v>0</v>
      </c>
      <c r="K1956">
        <v>0</v>
      </c>
      <c r="L1956">
        <v>0</v>
      </c>
      <c r="M1956">
        <v>0</v>
      </c>
      <c r="N1956">
        <v>30</v>
      </c>
      <c r="O1956">
        <v>0</v>
      </c>
      <c r="P1956">
        <v>0</v>
      </c>
      <c r="Q1956">
        <v>0</v>
      </c>
      <c r="R1956">
        <v>0</v>
      </c>
      <c r="S1956">
        <v>0</v>
      </c>
      <c r="T1956">
        <v>0</v>
      </c>
      <c r="U1956">
        <v>0</v>
      </c>
      <c r="V1956">
        <v>0</v>
      </c>
      <c r="W1956">
        <v>0</v>
      </c>
      <c r="X1956">
        <v>0</v>
      </c>
      <c r="Z1956">
        <v>0</v>
      </c>
      <c r="AA1956">
        <v>0</v>
      </c>
      <c r="AB1956">
        <v>0</v>
      </c>
      <c r="AC1956">
        <v>756</v>
      </c>
    </row>
    <row r="1957" spans="1:29" x14ac:dyDescent="0.25">
      <c r="H1957" t="s">
        <v>4145</v>
      </c>
    </row>
    <row r="1958" spans="1:29" x14ac:dyDescent="0.25">
      <c r="A1958">
        <v>976</v>
      </c>
      <c r="B1958">
        <v>8043</v>
      </c>
      <c r="C1958" t="s">
        <v>4146</v>
      </c>
      <c r="D1958" t="s">
        <v>232</v>
      </c>
      <c r="E1958" t="s">
        <v>82</v>
      </c>
      <c r="F1958" t="s">
        <v>4147</v>
      </c>
      <c r="G1958" t="str">
        <f>"201511006824"</f>
        <v>201511006824</v>
      </c>
      <c r="H1958" t="s">
        <v>1007</v>
      </c>
      <c r="I1958">
        <v>0</v>
      </c>
      <c r="J1958">
        <v>0</v>
      </c>
      <c r="K1958">
        <v>0</v>
      </c>
      <c r="L1958">
        <v>0</v>
      </c>
      <c r="M1958">
        <v>0</v>
      </c>
      <c r="N1958">
        <v>30</v>
      </c>
      <c r="O1958">
        <v>0</v>
      </c>
      <c r="P1958">
        <v>0</v>
      </c>
      <c r="Q1958">
        <v>0</v>
      </c>
      <c r="R1958">
        <v>0</v>
      </c>
      <c r="S1958">
        <v>0</v>
      </c>
      <c r="T1958">
        <v>0</v>
      </c>
      <c r="U1958">
        <v>0</v>
      </c>
      <c r="V1958">
        <v>0</v>
      </c>
      <c r="W1958">
        <v>0</v>
      </c>
      <c r="X1958">
        <v>0</v>
      </c>
      <c r="Z1958">
        <v>0</v>
      </c>
      <c r="AA1958">
        <v>0</v>
      </c>
      <c r="AB1958">
        <v>0</v>
      </c>
      <c r="AC1958" t="s">
        <v>4148</v>
      </c>
    </row>
    <row r="1959" spans="1:29" x14ac:dyDescent="0.25">
      <c r="H1959" t="s">
        <v>4149</v>
      </c>
    </row>
    <row r="1960" spans="1:29" x14ac:dyDescent="0.25">
      <c r="A1960">
        <v>977</v>
      </c>
      <c r="B1960">
        <v>1117</v>
      </c>
      <c r="C1960" t="s">
        <v>4150</v>
      </c>
      <c r="D1960" t="s">
        <v>388</v>
      </c>
      <c r="E1960" t="s">
        <v>82</v>
      </c>
      <c r="F1960" t="s">
        <v>4151</v>
      </c>
      <c r="G1960" t="str">
        <f>"00461117"</f>
        <v>00461117</v>
      </c>
      <c r="H1960" t="s">
        <v>245</v>
      </c>
      <c r="I1960">
        <v>0</v>
      </c>
      <c r="J1960">
        <v>0</v>
      </c>
      <c r="K1960">
        <v>0</v>
      </c>
      <c r="L1960">
        <v>0</v>
      </c>
      <c r="M1960">
        <v>0</v>
      </c>
      <c r="N1960">
        <v>0</v>
      </c>
      <c r="O1960">
        <v>0</v>
      </c>
      <c r="P1960">
        <v>0</v>
      </c>
      <c r="Q1960">
        <v>0</v>
      </c>
      <c r="R1960">
        <v>0</v>
      </c>
      <c r="S1960">
        <v>0</v>
      </c>
      <c r="T1960">
        <v>0</v>
      </c>
      <c r="U1960">
        <v>0</v>
      </c>
      <c r="V1960">
        <v>0</v>
      </c>
      <c r="W1960">
        <v>0</v>
      </c>
      <c r="X1960">
        <v>0</v>
      </c>
      <c r="Z1960">
        <v>0</v>
      </c>
      <c r="AA1960">
        <v>0</v>
      </c>
      <c r="AB1960">
        <v>0</v>
      </c>
      <c r="AC1960" t="s">
        <v>245</v>
      </c>
    </row>
    <row r="1961" spans="1:29" x14ac:dyDescent="0.25">
      <c r="H1961" t="s">
        <v>4152</v>
      </c>
    </row>
    <row r="1962" spans="1:29" x14ac:dyDescent="0.25">
      <c r="A1962">
        <v>978</v>
      </c>
      <c r="B1962">
        <v>68</v>
      </c>
      <c r="C1962" t="s">
        <v>4153</v>
      </c>
      <c r="D1962" t="s">
        <v>923</v>
      </c>
      <c r="E1962" t="s">
        <v>78</v>
      </c>
      <c r="F1962" t="s">
        <v>4154</v>
      </c>
      <c r="G1962" t="str">
        <f>"00088011"</f>
        <v>00088011</v>
      </c>
      <c r="H1962" t="s">
        <v>650</v>
      </c>
      <c r="I1962">
        <v>0</v>
      </c>
      <c r="J1962">
        <v>0</v>
      </c>
      <c r="K1962">
        <v>0</v>
      </c>
      <c r="L1962">
        <v>0</v>
      </c>
      <c r="M1962">
        <v>0</v>
      </c>
      <c r="N1962">
        <v>30</v>
      </c>
      <c r="O1962">
        <v>0</v>
      </c>
      <c r="P1962">
        <v>0</v>
      </c>
      <c r="Q1962">
        <v>0</v>
      </c>
      <c r="R1962">
        <v>0</v>
      </c>
      <c r="S1962">
        <v>0</v>
      </c>
      <c r="T1962">
        <v>0</v>
      </c>
      <c r="U1962">
        <v>0</v>
      </c>
      <c r="V1962">
        <v>0</v>
      </c>
      <c r="W1962">
        <v>0</v>
      </c>
      <c r="X1962">
        <v>0</v>
      </c>
      <c r="Z1962">
        <v>0</v>
      </c>
      <c r="AA1962">
        <v>0</v>
      </c>
      <c r="AB1962">
        <v>0</v>
      </c>
      <c r="AC1962" t="s">
        <v>4155</v>
      </c>
    </row>
    <row r="1963" spans="1:29" x14ac:dyDescent="0.25">
      <c r="H1963" t="s">
        <v>4156</v>
      </c>
    </row>
    <row r="1964" spans="1:29" x14ac:dyDescent="0.25">
      <c r="A1964">
        <v>979</v>
      </c>
      <c r="B1964">
        <v>204</v>
      </c>
      <c r="C1964" t="s">
        <v>328</v>
      </c>
      <c r="D1964" t="s">
        <v>124</v>
      </c>
      <c r="E1964" t="s">
        <v>365</v>
      </c>
      <c r="F1964" t="s">
        <v>4157</v>
      </c>
      <c r="G1964" t="str">
        <f>"00449280"</f>
        <v>00449280</v>
      </c>
      <c r="H1964" t="s">
        <v>650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30</v>
      </c>
      <c r="O1964">
        <v>0</v>
      </c>
      <c r="P1964">
        <v>0</v>
      </c>
      <c r="Q1964">
        <v>0</v>
      </c>
      <c r="R1964">
        <v>0</v>
      </c>
      <c r="S1964">
        <v>0</v>
      </c>
      <c r="T1964">
        <v>0</v>
      </c>
      <c r="U1964">
        <v>0</v>
      </c>
      <c r="V1964">
        <v>0</v>
      </c>
      <c r="W1964">
        <v>0</v>
      </c>
      <c r="X1964">
        <v>0</v>
      </c>
      <c r="Z1964">
        <v>0</v>
      </c>
      <c r="AA1964">
        <v>0</v>
      </c>
      <c r="AB1964">
        <v>0</v>
      </c>
      <c r="AC1964" t="s">
        <v>4155</v>
      </c>
    </row>
    <row r="1965" spans="1:29" x14ac:dyDescent="0.25">
      <c r="H1965" t="s">
        <v>4158</v>
      </c>
    </row>
    <row r="1966" spans="1:29" x14ac:dyDescent="0.25">
      <c r="A1966">
        <v>980</v>
      </c>
      <c r="B1966">
        <v>10499</v>
      </c>
      <c r="C1966" t="s">
        <v>4159</v>
      </c>
      <c r="D1966" t="s">
        <v>49</v>
      </c>
      <c r="E1966" t="s">
        <v>748</v>
      </c>
      <c r="F1966" t="s">
        <v>4160</v>
      </c>
      <c r="G1966" t="str">
        <f>"00212227"</f>
        <v>00212227</v>
      </c>
      <c r="H1966" t="s">
        <v>4161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30</v>
      </c>
      <c r="O1966">
        <v>0</v>
      </c>
      <c r="P1966">
        <v>0</v>
      </c>
      <c r="Q1966">
        <v>0</v>
      </c>
      <c r="R1966">
        <v>0</v>
      </c>
      <c r="S1966">
        <v>0</v>
      </c>
      <c r="T1966">
        <v>0</v>
      </c>
      <c r="U1966">
        <v>0</v>
      </c>
      <c r="V1966">
        <v>7</v>
      </c>
      <c r="W1966">
        <v>49</v>
      </c>
      <c r="X1966">
        <v>0</v>
      </c>
      <c r="Z1966">
        <v>0</v>
      </c>
      <c r="AA1966">
        <v>0</v>
      </c>
      <c r="AB1966">
        <v>0</v>
      </c>
      <c r="AC1966" t="s">
        <v>4162</v>
      </c>
    </row>
    <row r="1967" spans="1:29" x14ac:dyDescent="0.25">
      <c r="H1967" t="s">
        <v>4163</v>
      </c>
    </row>
    <row r="1968" spans="1:29" x14ac:dyDescent="0.25">
      <c r="A1968">
        <v>981</v>
      </c>
      <c r="B1968">
        <v>8525</v>
      </c>
      <c r="C1968" t="s">
        <v>4164</v>
      </c>
      <c r="D1968" t="s">
        <v>4165</v>
      </c>
      <c r="E1968" t="s">
        <v>1142</v>
      </c>
      <c r="F1968" t="s">
        <v>4166</v>
      </c>
      <c r="G1968" t="str">
        <f>"201511034665"</f>
        <v>201511034665</v>
      </c>
      <c r="H1968" t="s">
        <v>4167</v>
      </c>
      <c r="I1968">
        <v>0</v>
      </c>
      <c r="J1968">
        <v>0</v>
      </c>
      <c r="K1968">
        <v>0</v>
      </c>
      <c r="L1968">
        <v>0</v>
      </c>
      <c r="M1968">
        <v>0</v>
      </c>
      <c r="N1968">
        <v>50</v>
      </c>
      <c r="O1968">
        <v>0</v>
      </c>
      <c r="P1968">
        <v>0</v>
      </c>
      <c r="Q1968">
        <v>0</v>
      </c>
      <c r="R1968">
        <v>0</v>
      </c>
      <c r="S1968">
        <v>0</v>
      </c>
      <c r="T1968">
        <v>0</v>
      </c>
      <c r="U1968">
        <v>0</v>
      </c>
      <c r="V1968">
        <v>0</v>
      </c>
      <c r="W1968">
        <v>0</v>
      </c>
      <c r="X1968">
        <v>0</v>
      </c>
      <c r="Z1968">
        <v>0</v>
      </c>
      <c r="AA1968">
        <v>0</v>
      </c>
      <c r="AB1968">
        <v>0</v>
      </c>
      <c r="AC1968" t="s">
        <v>4168</v>
      </c>
    </row>
    <row r="1969" spans="1:29" x14ac:dyDescent="0.25">
      <c r="H1969" t="s">
        <v>4169</v>
      </c>
    </row>
    <row r="1970" spans="1:29" x14ac:dyDescent="0.25">
      <c r="A1970">
        <v>982</v>
      </c>
      <c r="B1970">
        <v>6583</v>
      </c>
      <c r="C1970" t="s">
        <v>1850</v>
      </c>
      <c r="D1970" t="s">
        <v>2739</v>
      </c>
      <c r="E1970" t="s">
        <v>34</v>
      </c>
      <c r="F1970" t="s">
        <v>4170</v>
      </c>
      <c r="G1970" t="str">
        <f>"201511027096"</f>
        <v>201511027096</v>
      </c>
      <c r="H1970" t="s">
        <v>1733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0</v>
      </c>
      <c r="P1970">
        <v>0</v>
      </c>
      <c r="Q1970">
        <v>0</v>
      </c>
      <c r="R1970">
        <v>0</v>
      </c>
      <c r="S1970">
        <v>0</v>
      </c>
      <c r="T1970">
        <v>0</v>
      </c>
      <c r="U1970">
        <v>0</v>
      </c>
      <c r="V1970">
        <v>0</v>
      </c>
      <c r="W1970">
        <v>0</v>
      </c>
      <c r="X1970">
        <v>0</v>
      </c>
      <c r="Z1970">
        <v>0</v>
      </c>
      <c r="AA1970">
        <v>0</v>
      </c>
      <c r="AB1970">
        <v>0</v>
      </c>
      <c r="AC1970" t="s">
        <v>1733</v>
      </c>
    </row>
    <row r="1971" spans="1:29" x14ac:dyDescent="0.25">
      <c r="H1971" t="s">
        <v>4171</v>
      </c>
    </row>
    <row r="1972" spans="1:29" x14ac:dyDescent="0.25">
      <c r="A1972">
        <v>983</v>
      </c>
      <c r="B1972">
        <v>11349</v>
      </c>
      <c r="C1972" t="s">
        <v>738</v>
      </c>
      <c r="D1972" t="s">
        <v>53</v>
      </c>
      <c r="E1972" t="s">
        <v>82</v>
      </c>
      <c r="F1972" t="s">
        <v>4172</v>
      </c>
      <c r="G1972" t="str">
        <f>"00016415"</f>
        <v>00016415</v>
      </c>
      <c r="H1972" t="s">
        <v>1733</v>
      </c>
      <c r="I1972">
        <v>0</v>
      </c>
      <c r="J1972">
        <v>0</v>
      </c>
      <c r="K1972">
        <v>0</v>
      </c>
      <c r="L1972">
        <v>0</v>
      </c>
      <c r="M1972">
        <v>0</v>
      </c>
      <c r="N1972">
        <v>0</v>
      </c>
      <c r="O1972">
        <v>0</v>
      </c>
      <c r="P1972">
        <v>0</v>
      </c>
      <c r="Q1972">
        <v>0</v>
      </c>
      <c r="R1972">
        <v>0</v>
      </c>
      <c r="S1972">
        <v>0</v>
      </c>
      <c r="T1972">
        <v>0</v>
      </c>
      <c r="U1972">
        <v>0</v>
      </c>
      <c r="V1972">
        <v>0</v>
      </c>
      <c r="W1972">
        <v>0</v>
      </c>
      <c r="X1972">
        <v>0</v>
      </c>
      <c r="Z1972">
        <v>0</v>
      </c>
      <c r="AA1972">
        <v>0</v>
      </c>
      <c r="AB1972">
        <v>0</v>
      </c>
      <c r="AC1972" t="s">
        <v>1733</v>
      </c>
    </row>
    <row r="1973" spans="1:29" x14ac:dyDescent="0.25">
      <c r="H1973" t="s">
        <v>4173</v>
      </c>
    </row>
    <row r="1974" spans="1:29" x14ac:dyDescent="0.25">
      <c r="A1974">
        <v>984</v>
      </c>
      <c r="B1974">
        <v>10619</v>
      </c>
      <c r="C1974" t="s">
        <v>4174</v>
      </c>
      <c r="D1974" t="s">
        <v>71</v>
      </c>
      <c r="E1974" t="s">
        <v>149</v>
      </c>
      <c r="F1974" t="s">
        <v>4175</v>
      </c>
      <c r="G1974" t="str">
        <f>"00269824"</f>
        <v>00269824</v>
      </c>
      <c r="H1974" t="s">
        <v>4176</v>
      </c>
      <c r="I1974">
        <v>0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0</v>
      </c>
      <c r="P1974">
        <v>0</v>
      </c>
      <c r="Q1974">
        <v>0</v>
      </c>
      <c r="R1974">
        <v>0</v>
      </c>
      <c r="S1974">
        <v>0</v>
      </c>
      <c r="T1974">
        <v>0</v>
      </c>
      <c r="U1974">
        <v>0</v>
      </c>
      <c r="V1974">
        <v>8</v>
      </c>
      <c r="W1974">
        <v>56</v>
      </c>
      <c r="X1974">
        <v>0</v>
      </c>
      <c r="Z1974">
        <v>0</v>
      </c>
      <c r="AA1974">
        <v>0</v>
      </c>
      <c r="AB1974">
        <v>0</v>
      </c>
      <c r="AC1974" t="s">
        <v>4177</v>
      </c>
    </row>
    <row r="1975" spans="1:29" x14ac:dyDescent="0.25">
      <c r="H1975" t="s">
        <v>4178</v>
      </c>
    </row>
    <row r="1976" spans="1:29" x14ac:dyDescent="0.25">
      <c r="A1976">
        <v>985</v>
      </c>
      <c r="B1976">
        <v>15193</v>
      </c>
      <c r="C1976" t="s">
        <v>2399</v>
      </c>
      <c r="D1976" t="s">
        <v>232</v>
      </c>
      <c r="E1976" t="s">
        <v>82</v>
      </c>
      <c r="F1976" t="s">
        <v>4179</v>
      </c>
      <c r="G1976" t="str">
        <f>"00153673"</f>
        <v>00153673</v>
      </c>
      <c r="H1976" t="s">
        <v>4180</v>
      </c>
      <c r="I1976">
        <v>0</v>
      </c>
      <c r="J1976">
        <v>0</v>
      </c>
      <c r="K1976">
        <v>0</v>
      </c>
      <c r="L1976">
        <v>0</v>
      </c>
      <c r="M1976">
        <v>0</v>
      </c>
      <c r="N1976">
        <v>70</v>
      </c>
      <c r="O1976">
        <v>0</v>
      </c>
      <c r="P1976">
        <v>0</v>
      </c>
      <c r="Q1976">
        <v>0</v>
      </c>
      <c r="R1976">
        <v>0</v>
      </c>
      <c r="S1976">
        <v>0</v>
      </c>
      <c r="T1976">
        <v>0</v>
      </c>
      <c r="U1976">
        <v>0</v>
      </c>
      <c r="V1976">
        <v>0</v>
      </c>
      <c r="W1976">
        <v>0</v>
      </c>
      <c r="X1976">
        <v>0</v>
      </c>
      <c r="Z1976">
        <v>0</v>
      </c>
      <c r="AA1976">
        <v>0</v>
      </c>
      <c r="AB1976">
        <v>0</v>
      </c>
      <c r="AC1976" t="s">
        <v>4181</v>
      </c>
    </row>
    <row r="1977" spans="1:29" x14ac:dyDescent="0.25">
      <c r="H1977" t="s">
        <v>4182</v>
      </c>
    </row>
    <row r="1978" spans="1:29" x14ac:dyDescent="0.25">
      <c r="A1978">
        <v>986</v>
      </c>
      <c r="B1978">
        <v>1072</v>
      </c>
      <c r="C1978" t="s">
        <v>4183</v>
      </c>
      <c r="D1978" t="s">
        <v>4184</v>
      </c>
      <c r="E1978" t="s">
        <v>365</v>
      </c>
      <c r="F1978" t="s">
        <v>4185</v>
      </c>
      <c r="G1978" t="str">
        <f>"201510004096"</f>
        <v>201510004096</v>
      </c>
      <c r="H1978">
        <v>693</v>
      </c>
      <c r="I1978">
        <v>0</v>
      </c>
      <c r="J1978">
        <v>0</v>
      </c>
      <c r="K1978">
        <v>0</v>
      </c>
      <c r="L1978">
        <v>0</v>
      </c>
      <c r="M1978">
        <v>0</v>
      </c>
      <c r="N1978">
        <v>30</v>
      </c>
      <c r="O1978">
        <v>0</v>
      </c>
      <c r="P1978">
        <v>0</v>
      </c>
      <c r="Q1978">
        <v>0</v>
      </c>
      <c r="R1978">
        <v>0</v>
      </c>
      <c r="S1978">
        <v>0</v>
      </c>
      <c r="T1978">
        <v>0</v>
      </c>
      <c r="U1978">
        <v>0</v>
      </c>
      <c r="V1978">
        <v>0</v>
      </c>
      <c r="W1978">
        <v>0</v>
      </c>
      <c r="X1978">
        <v>0</v>
      </c>
      <c r="Z1978">
        <v>0</v>
      </c>
      <c r="AA1978">
        <v>0</v>
      </c>
      <c r="AB1978">
        <v>0</v>
      </c>
      <c r="AC1978">
        <v>723</v>
      </c>
    </row>
    <row r="1979" spans="1:29" x14ac:dyDescent="0.25">
      <c r="H1979" t="s">
        <v>4186</v>
      </c>
    </row>
    <row r="1980" spans="1:29" x14ac:dyDescent="0.25">
      <c r="A1980">
        <v>987</v>
      </c>
      <c r="B1980">
        <v>13374</v>
      </c>
      <c r="C1980" t="s">
        <v>4187</v>
      </c>
      <c r="D1980" t="s">
        <v>4188</v>
      </c>
      <c r="E1980" t="s">
        <v>1709</v>
      </c>
      <c r="F1980" t="s">
        <v>4189</v>
      </c>
      <c r="G1980" t="str">
        <f>"00497781"</f>
        <v>00497781</v>
      </c>
      <c r="H1980" t="s">
        <v>4190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0</v>
      </c>
      <c r="O1980">
        <v>0</v>
      </c>
      <c r="P1980">
        <v>0</v>
      </c>
      <c r="Q1980">
        <v>0</v>
      </c>
      <c r="R1980">
        <v>0</v>
      </c>
      <c r="S1980">
        <v>0</v>
      </c>
      <c r="T1980">
        <v>0</v>
      </c>
      <c r="U1980">
        <v>0</v>
      </c>
      <c r="V1980">
        <v>0</v>
      </c>
      <c r="W1980">
        <v>0</v>
      </c>
      <c r="X1980">
        <v>0</v>
      </c>
      <c r="Z1980">
        <v>0</v>
      </c>
      <c r="AA1980">
        <v>0</v>
      </c>
      <c r="AB1980">
        <v>0</v>
      </c>
      <c r="AC1980" t="s">
        <v>4190</v>
      </c>
    </row>
    <row r="1981" spans="1:29" x14ac:dyDescent="0.25">
      <c r="H1981" t="s">
        <v>4191</v>
      </c>
    </row>
    <row r="1982" spans="1:29" x14ac:dyDescent="0.25">
      <c r="A1982">
        <v>988</v>
      </c>
      <c r="B1982">
        <v>10776</v>
      </c>
      <c r="C1982" t="s">
        <v>3758</v>
      </c>
      <c r="D1982" t="s">
        <v>65</v>
      </c>
      <c r="E1982" t="s">
        <v>88</v>
      </c>
      <c r="F1982" t="s">
        <v>4192</v>
      </c>
      <c r="G1982" t="str">
        <f>"00278504"</f>
        <v>00278504</v>
      </c>
      <c r="H1982" t="s">
        <v>2892</v>
      </c>
      <c r="I1982">
        <v>0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0</v>
      </c>
      <c r="P1982">
        <v>0</v>
      </c>
      <c r="Q1982">
        <v>0</v>
      </c>
      <c r="R1982">
        <v>0</v>
      </c>
      <c r="S1982">
        <v>0</v>
      </c>
      <c r="T1982">
        <v>0</v>
      </c>
      <c r="U1982">
        <v>0</v>
      </c>
      <c r="V1982">
        <v>0</v>
      </c>
      <c r="W1982">
        <v>0</v>
      </c>
      <c r="X1982">
        <v>0</v>
      </c>
      <c r="Z1982">
        <v>0</v>
      </c>
      <c r="AA1982">
        <v>0</v>
      </c>
      <c r="AB1982">
        <v>0</v>
      </c>
      <c r="AC1982" t="s">
        <v>2892</v>
      </c>
    </row>
    <row r="1983" spans="1:29" x14ac:dyDescent="0.25">
      <c r="H1983" t="s">
        <v>4193</v>
      </c>
    </row>
    <row r="1984" spans="1:29" x14ac:dyDescent="0.25">
      <c r="A1984">
        <v>989</v>
      </c>
      <c r="B1984">
        <v>12057</v>
      </c>
      <c r="C1984" t="s">
        <v>4194</v>
      </c>
      <c r="D1984" t="s">
        <v>4195</v>
      </c>
      <c r="E1984" t="s">
        <v>89</v>
      </c>
      <c r="F1984" t="s">
        <v>4196</v>
      </c>
      <c r="G1984" t="str">
        <f>"00046321"</f>
        <v>00046321</v>
      </c>
      <c r="H1984" t="s">
        <v>1755</v>
      </c>
      <c r="I1984">
        <v>0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0</v>
      </c>
      <c r="P1984">
        <v>0</v>
      </c>
      <c r="Q1984">
        <v>0</v>
      </c>
      <c r="R1984">
        <v>0</v>
      </c>
      <c r="S1984">
        <v>0</v>
      </c>
      <c r="T1984">
        <v>0</v>
      </c>
      <c r="U1984">
        <v>0</v>
      </c>
      <c r="V1984">
        <v>0</v>
      </c>
      <c r="W1984">
        <v>0</v>
      </c>
      <c r="X1984">
        <v>0</v>
      </c>
      <c r="Z1984">
        <v>0</v>
      </c>
      <c r="AA1984">
        <v>0</v>
      </c>
      <c r="AB1984">
        <v>0</v>
      </c>
      <c r="AC1984" t="s">
        <v>1755</v>
      </c>
    </row>
    <row r="1985" spans="1:29" x14ac:dyDescent="0.25">
      <c r="H1985" t="s">
        <v>4197</v>
      </c>
    </row>
    <row r="1986" spans="1:29" x14ac:dyDescent="0.25">
      <c r="A1986">
        <v>990</v>
      </c>
      <c r="B1986">
        <v>7333</v>
      </c>
      <c r="C1986" t="s">
        <v>4198</v>
      </c>
      <c r="D1986" t="s">
        <v>4199</v>
      </c>
      <c r="E1986" t="s">
        <v>4200</v>
      </c>
      <c r="F1986" t="s">
        <v>4201</v>
      </c>
      <c r="G1986" t="str">
        <f>"00491941"</f>
        <v>00491941</v>
      </c>
      <c r="H1986" t="s">
        <v>4202</v>
      </c>
      <c r="I1986">
        <v>0</v>
      </c>
      <c r="J1986">
        <v>0</v>
      </c>
      <c r="K1986">
        <v>0</v>
      </c>
      <c r="L1986">
        <v>0</v>
      </c>
      <c r="M1986">
        <v>0</v>
      </c>
      <c r="N1986">
        <v>50</v>
      </c>
      <c r="O1986">
        <v>0</v>
      </c>
      <c r="P1986">
        <v>0</v>
      </c>
      <c r="Q1986">
        <v>0</v>
      </c>
      <c r="R1986">
        <v>0</v>
      </c>
      <c r="S1986">
        <v>0</v>
      </c>
      <c r="T1986">
        <v>0</v>
      </c>
      <c r="U1986">
        <v>0</v>
      </c>
      <c r="V1986">
        <v>7</v>
      </c>
      <c r="W1986">
        <v>49</v>
      </c>
      <c r="X1986">
        <v>0</v>
      </c>
      <c r="Z1986">
        <v>0</v>
      </c>
      <c r="AA1986">
        <v>0</v>
      </c>
      <c r="AB1986">
        <v>0</v>
      </c>
      <c r="AC1986" t="s">
        <v>4203</v>
      </c>
    </row>
    <row r="1987" spans="1:29" x14ac:dyDescent="0.25">
      <c r="H1987" t="s">
        <v>4204</v>
      </c>
    </row>
    <row r="1988" spans="1:29" x14ac:dyDescent="0.25">
      <c r="A1988">
        <v>991</v>
      </c>
      <c r="B1988">
        <v>12216</v>
      </c>
      <c r="C1988" t="s">
        <v>4205</v>
      </c>
      <c r="D1988" t="s">
        <v>135</v>
      </c>
      <c r="E1988" t="s">
        <v>89</v>
      </c>
      <c r="F1988" t="s">
        <v>4206</v>
      </c>
      <c r="G1988" t="str">
        <f>"00496153"</f>
        <v>00496153</v>
      </c>
      <c r="H1988" t="s">
        <v>1589</v>
      </c>
      <c r="I1988">
        <v>0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0</v>
      </c>
      <c r="P1988">
        <v>0</v>
      </c>
      <c r="Q1988">
        <v>0</v>
      </c>
      <c r="R1988">
        <v>0</v>
      </c>
      <c r="S1988">
        <v>0</v>
      </c>
      <c r="T1988">
        <v>0</v>
      </c>
      <c r="U1988">
        <v>0</v>
      </c>
      <c r="V1988">
        <v>0</v>
      </c>
      <c r="W1988">
        <v>0</v>
      </c>
      <c r="X1988">
        <v>0</v>
      </c>
      <c r="Z1988">
        <v>0</v>
      </c>
      <c r="AA1988">
        <v>0</v>
      </c>
      <c r="AB1988">
        <v>0</v>
      </c>
      <c r="AC1988" t="s">
        <v>1589</v>
      </c>
    </row>
    <row r="1989" spans="1:29" x14ac:dyDescent="0.25">
      <c r="H1989" t="s">
        <v>4207</v>
      </c>
    </row>
    <row r="1990" spans="1:29" x14ac:dyDescent="0.25">
      <c r="A1990">
        <v>992</v>
      </c>
      <c r="B1990">
        <v>802</v>
      </c>
      <c r="C1990" t="s">
        <v>988</v>
      </c>
      <c r="D1990" t="s">
        <v>27</v>
      </c>
      <c r="E1990" t="s">
        <v>4208</v>
      </c>
      <c r="F1990" t="s">
        <v>4209</v>
      </c>
      <c r="G1990" t="str">
        <f>"00315809"</f>
        <v>00315809</v>
      </c>
      <c r="H1990">
        <v>693</v>
      </c>
      <c r="I1990">
        <v>0</v>
      </c>
      <c r="J1990">
        <v>0</v>
      </c>
      <c r="K1990">
        <v>0</v>
      </c>
      <c r="L1990">
        <v>0</v>
      </c>
      <c r="M1990">
        <v>0</v>
      </c>
      <c r="N1990">
        <v>0</v>
      </c>
      <c r="O1990">
        <v>0</v>
      </c>
      <c r="P1990">
        <v>0</v>
      </c>
      <c r="Q1990">
        <v>0</v>
      </c>
      <c r="R1990">
        <v>0</v>
      </c>
      <c r="S1990">
        <v>0</v>
      </c>
      <c r="T1990">
        <v>0</v>
      </c>
      <c r="U1990">
        <v>0</v>
      </c>
      <c r="V1990">
        <v>0</v>
      </c>
      <c r="W1990">
        <v>0</v>
      </c>
      <c r="X1990">
        <v>0</v>
      </c>
      <c r="Z1990">
        <v>0</v>
      </c>
      <c r="AA1990">
        <v>0</v>
      </c>
      <c r="AB1990">
        <v>0</v>
      </c>
      <c r="AC1990">
        <v>693</v>
      </c>
    </row>
    <row r="1991" spans="1:29" x14ac:dyDescent="0.25">
      <c r="H1991" t="s">
        <v>4210</v>
      </c>
    </row>
    <row r="1992" spans="1:29" x14ac:dyDescent="0.25">
      <c r="A1992">
        <v>993</v>
      </c>
      <c r="B1992">
        <v>7923</v>
      </c>
      <c r="C1992" t="s">
        <v>4211</v>
      </c>
      <c r="D1992" t="s">
        <v>34</v>
      </c>
      <c r="E1992" t="s">
        <v>49</v>
      </c>
      <c r="F1992" t="s">
        <v>4212</v>
      </c>
      <c r="G1992" t="str">
        <f>"201511027790"</f>
        <v>201511027790</v>
      </c>
      <c r="H1992" t="s">
        <v>4213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0</v>
      </c>
      <c r="P1992">
        <v>0</v>
      </c>
      <c r="Q1992">
        <v>0</v>
      </c>
      <c r="R1992">
        <v>0</v>
      </c>
      <c r="S1992">
        <v>0</v>
      </c>
      <c r="T1992">
        <v>0</v>
      </c>
      <c r="U1992">
        <v>0</v>
      </c>
      <c r="V1992">
        <v>0</v>
      </c>
      <c r="W1992">
        <v>0</v>
      </c>
      <c r="X1992">
        <v>0</v>
      </c>
      <c r="Z1992">
        <v>0</v>
      </c>
      <c r="AA1992">
        <v>0</v>
      </c>
      <c r="AB1992">
        <v>0</v>
      </c>
      <c r="AC1992" t="s">
        <v>4213</v>
      </c>
    </row>
    <row r="1993" spans="1:29" x14ac:dyDescent="0.25">
      <c r="H1993" t="s">
        <v>4214</v>
      </c>
    </row>
    <row r="1995" spans="1:29" x14ac:dyDescent="0.25">
      <c r="A1995" t="s">
        <v>4215</v>
      </c>
    </row>
    <row r="1996" spans="1:29" x14ac:dyDescent="0.25">
      <c r="A1996" t="s">
        <v>4216</v>
      </c>
    </row>
    <row r="1997" spans="1:29" x14ac:dyDescent="0.25">
      <c r="A1997" t="s">
        <v>4217</v>
      </c>
    </row>
    <row r="1998" spans="1:29" x14ac:dyDescent="0.25">
      <c r="A1998" t="s">
        <v>4218</v>
      </c>
    </row>
    <row r="1999" spans="1:29" x14ac:dyDescent="0.25">
      <c r="A1999" t="s">
        <v>4219</v>
      </c>
    </row>
    <row r="2000" spans="1:29" x14ac:dyDescent="0.25">
      <c r="A2000" t="s">
        <v>4220</v>
      </c>
    </row>
    <row r="2001" spans="1:1" x14ac:dyDescent="0.25">
      <c r="A2001" t="s">
        <v>4221</v>
      </c>
    </row>
    <row r="2002" spans="1:1" x14ac:dyDescent="0.25">
      <c r="A2002" t="s">
        <v>4222</v>
      </c>
    </row>
    <row r="2003" spans="1:1" x14ac:dyDescent="0.25">
      <c r="A2003" t="s">
        <v>4223</v>
      </c>
    </row>
    <row r="2004" spans="1:1" x14ac:dyDescent="0.25">
      <c r="A2004" t="s">
        <v>4224</v>
      </c>
    </row>
    <row r="2005" spans="1:1" x14ac:dyDescent="0.25">
      <c r="A2005" t="s">
        <v>4225</v>
      </c>
    </row>
    <row r="2006" spans="1:1" x14ac:dyDescent="0.25">
      <c r="A2006" t="s">
        <v>4226</v>
      </c>
    </row>
    <row r="2007" spans="1:1" x14ac:dyDescent="0.25">
      <c r="A2007" t="s">
        <v>4227</v>
      </c>
    </row>
    <row r="2008" spans="1:1" x14ac:dyDescent="0.25">
      <c r="A2008" t="s">
        <v>4228</v>
      </c>
    </row>
    <row r="2009" spans="1:1" x14ac:dyDescent="0.25">
      <c r="A2009" t="s">
        <v>4229</v>
      </c>
    </row>
    <row r="2010" spans="1:1" x14ac:dyDescent="0.25">
      <c r="A2010" t="s">
        <v>4230</v>
      </c>
    </row>
    <row r="2011" spans="1:1" x14ac:dyDescent="0.25">
      <c r="A2011" t="s">
        <v>4231</v>
      </c>
    </row>
    <row r="2012" spans="1:1" x14ac:dyDescent="0.25">
      <c r="A2012" t="s">
        <v>4232</v>
      </c>
    </row>
    <row r="2013" spans="1:1" x14ac:dyDescent="0.25">
      <c r="A2013" t="s">
        <v>4233</v>
      </c>
    </row>
    <row r="2014" spans="1:1" x14ac:dyDescent="0.25">
      <c r="A2014" t="s">
        <v>4234</v>
      </c>
    </row>
    <row r="2015" spans="1:1" x14ac:dyDescent="0.25">
      <c r="A2015" t="s">
        <v>4235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2022-01-18T07:22:47Z</dcterms:created>
  <dcterms:modified xsi:type="dcterms:W3CDTF">2022-01-18T07:23:03Z</dcterms:modified>
</cp:coreProperties>
</file>